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auer\Documents\FH\Vermessung\"/>
    </mc:Choice>
  </mc:AlternateContent>
  <bookViews>
    <workbookView xWindow="240" yWindow="30" windowWidth="27315" windowHeight="10035"/>
  </bookViews>
  <sheets>
    <sheet name="Übungsaufgabe Seite 31" sheetId="12" r:id="rId1"/>
    <sheet name="Übungsaufgabe Seite 35" sheetId="23" r:id="rId2"/>
    <sheet name="Kleinpunktberechnung" sheetId="24" r:id="rId3"/>
  </sheets>
  <calcPr calcId="162913"/>
</workbook>
</file>

<file path=xl/calcChain.xml><?xml version="1.0" encoding="utf-8"?>
<calcChain xmlns="http://schemas.openxmlformats.org/spreadsheetml/2006/main">
  <c r="S11" i="12" l="1"/>
  <c r="S12" i="12"/>
  <c r="S13" i="12"/>
  <c r="S14" i="12"/>
  <c r="S10" i="12"/>
  <c r="S11" i="23"/>
  <c r="S12" i="23"/>
  <c r="S13" i="23"/>
  <c r="S10" i="23"/>
  <c r="S11" i="24"/>
  <c r="H12" i="23"/>
  <c r="M12" i="23" s="1"/>
  <c r="I12" i="23"/>
  <c r="N12" i="23" s="1"/>
  <c r="J12" i="23"/>
  <c r="K12" i="23"/>
  <c r="O12" i="23"/>
  <c r="P12" i="23"/>
  <c r="H13" i="23"/>
  <c r="M13" i="23" s="1"/>
  <c r="I13" i="23"/>
  <c r="N13" i="23" s="1"/>
  <c r="J13" i="23"/>
  <c r="K13" i="23"/>
  <c r="O13" i="23"/>
  <c r="P13" i="23"/>
  <c r="H28" i="12"/>
  <c r="M28" i="12" s="1"/>
  <c r="O28" i="12" s="1"/>
  <c r="I28" i="12"/>
  <c r="N28" i="12" s="1"/>
  <c r="R12" i="23" l="1"/>
  <c r="R13" i="23"/>
  <c r="H29" i="24" l="1"/>
  <c r="H28" i="24"/>
  <c r="H27" i="24"/>
  <c r="H26" i="24"/>
  <c r="F18" i="24"/>
  <c r="F19" i="24" s="1"/>
  <c r="E18" i="24"/>
  <c r="E19" i="24" s="1"/>
  <c r="D18" i="24"/>
  <c r="D19" i="24" s="1"/>
  <c r="I28" i="24" s="1"/>
  <c r="N28" i="24" s="1"/>
  <c r="C18" i="24"/>
  <c r="C19" i="24" s="1"/>
  <c r="B16" i="24"/>
  <c r="I27" i="24" l="1"/>
  <c r="N27" i="24" s="1"/>
  <c r="M28" i="24"/>
  <c r="I29" i="24"/>
  <c r="N29" i="24" s="1"/>
  <c r="I26" i="24"/>
  <c r="N26" i="24" s="1"/>
  <c r="M27" i="24"/>
  <c r="M29" i="24"/>
  <c r="H11" i="24"/>
  <c r="H10" i="24"/>
  <c r="I10" i="24"/>
  <c r="I11" i="24"/>
  <c r="J11" i="24"/>
  <c r="J10" i="24"/>
  <c r="K10" i="24"/>
  <c r="K11" i="24"/>
  <c r="P11" i="24" s="1"/>
  <c r="M26" i="24" l="1"/>
  <c r="M11" i="24"/>
  <c r="N11" i="24"/>
  <c r="K18" i="24"/>
  <c r="P10" i="24"/>
  <c r="H18" i="24"/>
  <c r="M10" i="24"/>
  <c r="O10" i="24"/>
  <c r="J18" i="24"/>
  <c r="O11" i="24"/>
  <c r="I18" i="24"/>
  <c r="N10" i="24"/>
  <c r="S10" i="24" s="1"/>
  <c r="F18" i="23"/>
  <c r="E18" i="23"/>
  <c r="D18" i="23"/>
  <c r="C18" i="23"/>
  <c r="B16" i="23"/>
  <c r="R11" i="24" l="1"/>
  <c r="E19" i="23"/>
  <c r="J10" i="23" s="1"/>
  <c r="C19" i="23"/>
  <c r="H10" i="23" s="1"/>
  <c r="D19" i="23"/>
  <c r="I28" i="23" s="1"/>
  <c r="R10" i="24"/>
  <c r="S18" i="24"/>
  <c r="S19" i="24" s="1"/>
  <c r="F19" i="23"/>
  <c r="K11" i="23" s="1"/>
  <c r="R18" i="24" l="1"/>
  <c r="R19" i="24" s="1"/>
  <c r="U11" i="24" s="1"/>
  <c r="P28" i="24"/>
  <c r="P26" i="24"/>
  <c r="P29" i="24"/>
  <c r="P27" i="24"/>
  <c r="O27" i="24"/>
  <c r="O26" i="24"/>
  <c r="J11" i="23"/>
  <c r="I26" i="23"/>
  <c r="I11" i="23"/>
  <c r="I10" i="23"/>
  <c r="M10" i="23" s="1"/>
  <c r="I27" i="23"/>
  <c r="H11" i="23"/>
  <c r="H27" i="23"/>
  <c r="H28" i="23"/>
  <c r="M28" i="23" s="1"/>
  <c r="H26" i="23"/>
  <c r="P11" i="23"/>
  <c r="V10" i="24"/>
  <c r="V11" i="24"/>
  <c r="K10" i="23"/>
  <c r="O10" i="23" s="1"/>
  <c r="N10" i="23"/>
  <c r="O11" i="23"/>
  <c r="J18" i="23"/>
  <c r="O28" i="24" l="1"/>
  <c r="R28" i="24" s="1"/>
  <c r="W11" i="24"/>
  <c r="Y11" i="24" s="1"/>
  <c r="U10" i="24"/>
  <c r="X10" i="24" s="1"/>
  <c r="Z10" i="24" s="1"/>
  <c r="O29" i="24"/>
  <c r="S27" i="24"/>
  <c r="R27" i="24"/>
  <c r="U29" i="24"/>
  <c r="V29" i="24"/>
  <c r="S29" i="24"/>
  <c r="R29" i="24"/>
  <c r="S26" i="24"/>
  <c r="R26" i="24"/>
  <c r="M27" i="23"/>
  <c r="N27" i="23"/>
  <c r="I18" i="23"/>
  <c r="N26" i="23"/>
  <c r="M11" i="23"/>
  <c r="R11" i="23" s="1"/>
  <c r="M26" i="23"/>
  <c r="N28" i="23"/>
  <c r="N11" i="23"/>
  <c r="H18" i="23"/>
  <c r="V27" i="24"/>
  <c r="V28" i="24"/>
  <c r="U28" i="24"/>
  <c r="W10" i="24"/>
  <c r="Y10" i="24" s="1"/>
  <c r="U26" i="24"/>
  <c r="V26" i="24"/>
  <c r="X11" i="24"/>
  <c r="Z11" i="24" s="1"/>
  <c r="U27" i="24"/>
  <c r="P10" i="23"/>
  <c r="K18" i="23"/>
  <c r="R10" i="23"/>
  <c r="F18" i="12"/>
  <c r="E18" i="12"/>
  <c r="D18" i="12"/>
  <c r="C18" i="12"/>
  <c r="B16" i="12"/>
  <c r="S28" i="24" l="1"/>
  <c r="E19" i="12"/>
  <c r="J12" i="12" s="1"/>
  <c r="R18" i="23"/>
  <c r="R19" i="23" s="1"/>
  <c r="S18" i="23"/>
  <c r="S19" i="23" s="1"/>
  <c r="F19" i="12"/>
  <c r="K14" i="12" s="1"/>
  <c r="C19" i="12"/>
  <c r="H14" i="12" s="1"/>
  <c r="D19" i="12"/>
  <c r="O27" i="23" l="1"/>
  <c r="U12" i="23"/>
  <c r="U13" i="23"/>
  <c r="P26" i="23"/>
  <c r="V12" i="23"/>
  <c r="V13" i="23"/>
  <c r="P14" i="12"/>
  <c r="J10" i="12"/>
  <c r="J13" i="12"/>
  <c r="J11" i="12"/>
  <c r="J14" i="12"/>
  <c r="O14" i="12" s="1"/>
  <c r="I10" i="12"/>
  <c r="I14" i="12"/>
  <c r="I26" i="12"/>
  <c r="I27" i="12"/>
  <c r="O26" i="23"/>
  <c r="R26" i="23" s="1"/>
  <c r="U11" i="23"/>
  <c r="U10" i="23"/>
  <c r="O28" i="23"/>
  <c r="P28" i="23"/>
  <c r="V10" i="23"/>
  <c r="V11" i="23"/>
  <c r="P27" i="23"/>
  <c r="K13" i="12"/>
  <c r="K11" i="12"/>
  <c r="K12" i="12"/>
  <c r="P12" i="12" s="1"/>
  <c r="K10" i="12"/>
  <c r="P10" i="12" s="1"/>
  <c r="I13" i="12"/>
  <c r="I11" i="12"/>
  <c r="I12" i="12"/>
  <c r="H13" i="12"/>
  <c r="H11" i="12"/>
  <c r="H12" i="12"/>
  <c r="H26" i="12"/>
  <c r="M26" i="12" s="1"/>
  <c r="H27" i="12"/>
  <c r="H10" i="12"/>
  <c r="N10" i="12" s="1"/>
  <c r="X12" i="23" l="1"/>
  <c r="Z12" i="23" s="1"/>
  <c r="W12" i="23"/>
  <c r="Y12" i="23" s="1"/>
  <c r="X13" i="23"/>
  <c r="Z13" i="23" s="1"/>
  <c r="W13" i="23"/>
  <c r="Y13" i="23" s="1"/>
  <c r="U26" i="23"/>
  <c r="V26" i="23"/>
  <c r="W10" i="23"/>
  <c r="Y10" i="23" s="1"/>
  <c r="O12" i="12"/>
  <c r="K18" i="12"/>
  <c r="O10" i="12"/>
  <c r="P13" i="12"/>
  <c r="J18" i="12"/>
  <c r="M14" i="12"/>
  <c r="R14" i="12" s="1"/>
  <c r="N14" i="12"/>
  <c r="N27" i="12"/>
  <c r="N11" i="12"/>
  <c r="S28" i="23"/>
  <c r="U28" i="23"/>
  <c r="V28" i="23"/>
  <c r="S27" i="23"/>
  <c r="U27" i="23"/>
  <c r="V27" i="23"/>
  <c r="S26" i="23"/>
  <c r="R27" i="23"/>
  <c r="W11" i="23"/>
  <c r="Y11" i="23" s="1"/>
  <c r="X11" i="23"/>
  <c r="Z11" i="23" s="1"/>
  <c r="X10" i="23"/>
  <c r="Z10" i="23" s="1"/>
  <c r="R28" i="23"/>
  <c r="M12" i="12"/>
  <c r="N12" i="12"/>
  <c r="O13" i="12"/>
  <c r="M13" i="12"/>
  <c r="N13" i="12"/>
  <c r="M10" i="12"/>
  <c r="R10" i="12" s="1"/>
  <c r="H18" i="12"/>
  <c r="M11" i="12"/>
  <c r="P11" i="12"/>
  <c r="O11" i="12"/>
  <c r="N26" i="12"/>
  <c r="I18" i="12"/>
  <c r="M27" i="12"/>
  <c r="R13" i="12" l="1"/>
  <c r="R12" i="12"/>
  <c r="R11" i="12"/>
  <c r="S18" i="12" l="1"/>
  <c r="S19" i="12" s="1"/>
  <c r="P28" i="12" s="1"/>
  <c r="R18" i="12"/>
  <c r="R19" i="12" s="1"/>
  <c r="R28" i="12" l="1"/>
  <c r="S28" i="12"/>
  <c r="U28" i="12"/>
  <c r="V28" i="12"/>
  <c r="V14" i="12"/>
  <c r="P26" i="12"/>
  <c r="V12" i="12"/>
  <c r="P27" i="12"/>
  <c r="V10" i="12"/>
  <c r="V11" i="12"/>
  <c r="V13" i="12"/>
  <c r="U12" i="12"/>
  <c r="U14" i="12"/>
  <c r="O26" i="12"/>
  <c r="U13" i="12"/>
  <c r="U11" i="12"/>
  <c r="O27" i="12"/>
  <c r="U10" i="12"/>
  <c r="S26" i="12" l="1"/>
  <c r="S27" i="12"/>
  <c r="W11" i="12"/>
  <c r="Y11" i="12" s="1"/>
  <c r="X12" i="12"/>
  <c r="Z12" i="12" s="1"/>
  <c r="W12" i="12"/>
  <c r="Y12" i="12" s="1"/>
  <c r="X10" i="12"/>
  <c r="Z10" i="12" s="1"/>
  <c r="X11" i="12"/>
  <c r="Z11" i="12" s="1"/>
  <c r="X13" i="12"/>
  <c r="Z13" i="12" s="1"/>
  <c r="X14" i="12"/>
  <c r="Z14" i="12" s="1"/>
  <c r="W14" i="12"/>
  <c r="Y14" i="12" s="1"/>
  <c r="V26" i="12"/>
  <c r="R26" i="12"/>
  <c r="W13" i="12"/>
  <c r="Y13" i="12" s="1"/>
  <c r="U26" i="12"/>
  <c r="W10" i="12"/>
  <c r="Y10" i="12" s="1"/>
  <c r="V27" i="12"/>
  <c r="U27" i="12"/>
  <c r="R27" i="12"/>
</calcChain>
</file>

<file path=xl/sharedStrings.xml><?xml version="1.0" encoding="utf-8"?>
<sst xmlns="http://schemas.openxmlformats.org/spreadsheetml/2006/main" count="202" uniqueCount="51">
  <si>
    <t>n= Anzahl identischer Punkte</t>
  </si>
  <si>
    <t xml:space="preserve">East </t>
  </si>
  <si>
    <t>North</t>
  </si>
  <si>
    <t>URSPRUNGSYSTEM</t>
  </si>
  <si>
    <t>ZIELSYSTEM</t>
  </si>
  <si>
    <t>E</t>
  </si>
  <si>
    <t>N</t>
  </si>
  <si>
    <t>Summe</t>
  </si>
  <si>
    <t>Mittelwert</t>
  </si>
  <si>
    <t>ZENTRIERTE KOORDINATEN</t>
  </si>
  <si>
    <t>URSPRÜNGLICHE KOORDINATEN</t>
  </si>
  <si>
    <t>POLARKOORDINATEN</t>
  </si>
  <si>
    <t>Su</t>
  </si>
  <si>
    <t>Tu</t>
  </si>
  <si>
    <t>Sz</t>
  </si>
  <si>
    <t>Tz</t>
  </si>
  <si>
    <t>[m]</t>
  </si>
  <si>
    <t>Q</t>
  </si>
  <si>
    <t>ε</t>
  </si>
  <si>
    <t>Maßstabsf.</t>
  </si>
  <si>
    <t>Drehwinkel</t>
  </si>
  <si>
    <t>zu TRANSFORMIERENDE PUNKTE</t>
  </si>
  <si>
    <t>Su * Qm</t>
  </si>
  <si>
    <t>Qm</t>
  </si>
  <si>
    <t>εm</t>
  </si>
  <si>
    <t>Tu + εm</t>
  </si>
  <si>
    <t>Pkt. Nr.</t>
  </si>
  <si>
    <t>e</t>
  </si>
  <si>
    <t>[Gon]</t>
  </si>
  <si>
    <t>t</t>
  </si>
  <si>
    <t>n= Anzahl</t>
  </si>
  <si>
    <t>Transformierte Ursprungkoordinaten</t>
  </si>
  <si>
    <t>∆ E</t>
  </si>
  <si>
    <t>∆</t>
  </si>
  <si>
    <t>∆ N</t>
  </si>
  <si>
    <t>y</t>
  </si>
  <si>
    <t>x</t>
  </si>
  <si>
    <t>Q1</t>
  </si>
  <si>
    <t>Q2</t>
  </si>
  <si>
    <t>Q3</t>
  </si>
  <si>
    <t>Koordinatentransformation mit 5 Stützpunkte und 3 zu transformierdenden Punkte</t>
  </si>
  <si>
    <t>Freie Standpunktwahl mit 4 Stützpunkten</t>
  </si>
  <si>
    <t>P1</t>
  </si>
  <si>
    <t>P2</t>
  </si>
  <si>
    <t>P3</t>
  </si>
  <si>
    <t>P4</t>
  </si>
  <si>
    <t>Q0</t>
  </si>
  <si>
    <t>Kleinpunktberechnung Beispiel Seite 68  aus: Witte/Sparla, Vermessungskunde und Grundlagen der Statistik für das Bauwesen</t>
  </si>
  <si>
    <t>ACHTUNG !</t>
  </si>
  <si>
    <t>bei Vorzeichenwechsel</t>
  </si>
  <si>
    <t>Diese Programm soll nur für den Übungsbetrieb verwendet werden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</si>
</sst>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/>
    <xf numFmtId="164" fontId="0" fillId="3" borderId="0" xfId="0" applyNumberFormat="1" applyFill="1"/>
    <xf numFmtId="164" fontId="0" fillId="4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166" fontId="3" fillId="5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/>
    <xf numFmtId="164" fontId="0" fillId="0" borderId="0" xfId="0" applyNumberFormat="1" applyAlignment="1">
      <alignment horizontal="center"/>
    </xf>
    <xf numFmtId="166" fontId="0" fillId="2" borderId="0" xfId="0" applyNumberForma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7" borderId="0" xfId="0" applyFont="1" applyFill="1"/>
    <xf numFmtId="1" fontId="0" fillId="0" borderId="0" xfId="0" applyNumberFormat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0" fillId="6" borderId="0" xfId="0" applyNumberForma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right"/>
    </xf>
    <xf numFmtId="0" fontId="0" fillId="3" borderId="0" xfId="0" applyFill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K36" sqref="K36"/>
    </sheetView>
  </sheetViews>
  <sheetFormatPr baseColWidth="10" defaultRowHeight="15" x14ac:dyDescent="0.25"/>
  <cols>
    <col min="1" max="1" width="16.5703125" customWidth="1"/>
    <col min="2" max="2" width="5" style="2" customWidth="1"/>
    <col min="7" max="7" width="3.7109375" customWidth="1"/>
    <col min="12" max="12" width="2.28515625" customWidth="1"/>
    <col min="17" max="17" width="2.7109375" customWidth="1"/>
    <col min="20" max="20" width="3.28515625" customWidth="1"/>
  </cols>
  <sheetData>
    <row r="1" spans="1:26" ht="18.75" x14ac:dyDescent="0.3">
      <c r="A1" s="16" t="s">
        <v>40</v>
      </c>
      <c r="B1" s="19"/>
      <c r="K1" s="30" t="s">
        <v>50</v>
      </c>
      <c r="L1" s="30"/>
      <c r="M1" s="30"/>
      <c r="N1" s="30"/>
      <c r="O1" s="30"/>
      <c r="P1" s="30"/>
      <c r="Q1" s="30"/>
    </row>
    <row r="3" spans="1:26" x14ac:dyDescent="0.25">
      <c r="A3" t="s">
        <v>0</v>
      </c>
      <c r="S3" s="29" t="s">
        <v>48</v>
      </c>
    </row>
    <row r="4" spans="1:26" x14ac:dyDescent="0.25">
      <c r="A4" s="24"/>
      <c r="B4" s="24"/>
      <c r="S4" t="s">
        <v>49</v>
      </c>
    </row>
    <row r="5" spans="1:26" x14ac:dyDescent="0.25">
      <c r="D5" s="3" t="s">
        <v>10</v>
      </c>
      <c r="I5" s="3" t="s">
        <v>9</v>
      </c>
      <c r="N5" s="3" t="s">
        <v>11</v>
      </c>
    </row>
    <row r="6" spans="1:26" x14ac:dyDescent="0.25">
      <c r="C6" t="s">
        <v>3</v>
      </c>
      <c r="E6" t="s">
        <v>4</v>
      </c>
      <c r="H6" t="s">
        <v>3</v>
      </c>
      <c r="J6" t="s">
        <v>4</v>
      </c>
      <c r="M6" t="s">
        <v>3</v>
      </c>
      <c r="O6" t="s">
        <v>4</v>
      </c>
      <c r="R6" t="s">
        <v>19</v>
      </c>
      <c r="S6" t="s">
        <v>20</v>
      </c>
      <c r="U6" t="s">
        <v>31</v>
      </c>
    </row>
    <row r="8" spans="1:26" x14ac:dyDescent="0.25">
      <c r="A8" t="s">
        <v>26</v>
      </c>
      <c r="C8" s="2" t="s">
        <v>1</v>
      </c>
      <c r="D8" s="2" t="s">
        <v>2</v>
      </c>
      <c r="E8" s="2" t="s">
        <v>5</v>
      </c>
      <c r="F8" s="2" t="s">
        <v>6</v>
      </c>
      <c r="H8" s="2" t="s">
        <v>1</v>
      </c>
      <c r="I8" s="2" t="s">
        <v>2</v>
      </c>
      <c r="J8" s="2" t="s">
        <v>5</v>
      </c>
      <c r="K8" s="2" t="s">
        <v>6</v>
      </c>
      <c r="M8" s="2" t="s">
        <v>12</v>
      </c>
      <c r="N8" s="2" t="s">
        <v>13</v>
      </c>
      <c r="O8" s="2" t="s">
        <v>14</v>
      </c>
      <c r="P8" s="2" t="s">
        <v>15</v>
      </c>
      <c r="R8" s="2" t="s">
        <v>17</v>
      </c>
      <c r="S8" s="6" t="s">
        <v>18</v>
      </c>
      <c r="U8" s="2" t="s">
        <v>22</v>
      </c>
      <c r="V8" s="6" t="s">
        <v>25</v>
      </c>
      <c r="W8" s="14" t="s">
        <v>5</v>
      </c>
      <c r="X8" s="14" t="s">
        <v>6</v>
      </c>
      <c r="Y8" s="25" t="s">
        <v>32</v>
      </c>
      <c r="Z8" s="25" t="s">
        <v>34</v>
      </c>
    </row>
    <row r="9" spans="1:26" x14ac:dyDescent="0.25">
      <c r="M9" s="2" t="s">
        <v>16</v>
      </c>
      <c r="N9" s="2" t="s">
        <v>28</v>
      </c>
      <c r="O9" s="2" t="s">
        <v>16</v>
      </c>
      <c r="P9" s="2" t="s">
        <v>28</v>
      </c>
      <c r="S9" s="2" t="s">
        <v>28</v>
      </c>
      <c r="U9" s="2" t="s">
        <v>16</v>
      </c>
      <c r="V9" s="2" t="s">
        <v>28</v>
      </c>
      <c r="W9" s="2"/>
    </row>
    <row r="10" spans="1:26" x14ac:dyDescent="0.25">
      <c r="A10">
        <v>1</v>
      </c>
      <c r="B10" s="22">
        <v>1</v>
      </c>
      <c r="C10" s="1">
        <v>70.650000000000006</v>
      </c>
      <c r="D10" s="1">
        <v>19.29</v>
      </c>
      <c r="E10" s="1">
        <v>221.27</v>
      </c>
      <c r="F10" s="1">
        <v>153.31</v>
      </c>
      <c r="H10" s="1">
        <f>C10-$C$19</f>
        <v>4.3539999999999992</v>
      </c>
      <c r="I10" s="1">
        <f>D10-$D$19</f>
        <v>-43.136000000000003</v>
      </c>
      <c r="J10" s="1">
        <f>E10-$E$19</f>
        <v>-7.9319999999999879</v>
      </c>
      <c r="K10" s="1">
        <f>F10-$F$19</f>
        <v>-42.628000000000014</v>
      </c>
      <c r="M10" s="4">
        <f>SQRT(H10^2+I10^2)</f>
        <v>43.355182066276697</v>
      </c>
      <c r="N10" s="18">
        <f>IF(ATAN2(I10,H10)&lt;0,ATAN2(I10,H10)+2*PI(),ATAN2(I10,H10)+0)*(200/PI())</f>
        <v>193.59586827189315</v>
      </c>
      <c r="O10" s="4">
        <f>SQRT(J10^2+K10^2)</f>
        <v>43.359693356849299</v>
      </c>
      <c r="P10" s="18">
        <f>IF(ATAN2(K10,J10)&lt;0,ATAN2(K10,J10)+2*PI(),ATAN2(K10,J10)+0)*(200/PI())</f>
        <v>211.71194972300918</v>
      </c>
      <c r="R10" s="5">
        <f>O10/M10</f>
        <v>1.0001040542412141</v>
      </c>
      <c r="S10" s="18">
        <f>IF(P10-N10&lt;0,P10-N10+400,P10-N10+0)</f>
        <v>18.116081451116031</v>
      </c>
      <c r="U10" s="5">
        <f>M10*$R$19</f>
        <v>43.364192863738424</v>
      </c>
      <c r="V10" s="5">
        <f>N10+$S$19</f>
        <v>211.70621257805888</v>
      </c>
      <c r="W10" s="1">
        <f>$E$19+U10*SIN(V10/(200/PI()))</f>
        <v>221.27301890098929</v>
      </c>
      <c r="X10" s="1">
        <f>$F$19+U10*COS(V10/(200/PI()))</f>
        <v>153.30486169826304</v>
      </c>
      <c r="Y10" s="17">
        <f>W10-E10</f>
        <v>3.0189009892751528E-3</v>
      </c>
      <c r="Z10" s="17">
        <f>X10-F10</f>
        <v>-5.1383017369630579E-3</v>
      </c>
    </row>
    <row r="11" spans="1:26" x14ac:dyDescent="0.25">
      <c r="A11">
        <v>2</v>
      </c>
      <c r="B11" s="22">
        <v>1</v>
      </c>
      <c r="C11" s="1">
        <v>115.08</v>
      </c>
      <c r="D11" s="1">
        <v>66.53</v>
      </c>
      <c r="E11" s="1">
        <v>277.19</v>
      </c>
      <c r="F11" s="1">
        <v>186.18</v>
      </c>
      <c r="H11" s="1">
        <f t="shared" ref="H11:H14" si="0">C11-$C$19</f>
        <v>48.783999999999992</v>
      </c>
      <c r="I11" s="1">
        <f t="shared" ref="I11:I14" si="1">D11-$D$19</f>
        <v>4.1039999999999992</v>
      </c>
      <c r="J11" s="1">
        <f t="shared" ref="J11:J14" si="2">E11-$E$19</f>
        <v>47.988</v>
      </c>
      <c r="K11" s="1">
        <f t="shared" ref="K11:K14" si="3">F11-$F$19</f>
        <v>-9.7580000000000098</v>
      </c>
      <c r="M11" s="4">
        <f t="shared" ref="M11:M14" si="4">SQRT(H11^2+I11^2)</f>
        <v>48.95632208407816</v>
      </c>
      <c r="N11" s="18">
        <f t="shared" ref="N11:N14" si="5">IF(ATAN2(I11,H11)&lt;0,ATAN2(I11,H11)+2*PI(),ATAN2(I11,H11)+0)*(200/PI())</f>
        <v>94.656956984783875</v>
      </c>
      <c r="O11" s="4">
        <f t="shared" ref="O11:O14" si="6">SQRT(J11^2+K11^2)</f>
        <v>48.970059301577329</v>
      </c>
      <c r="P11" s="18">
        <f t="shared" ref="P11:P14" si="7">IF(ATAN2(K11,J11)&lt;0,ATAN2(K11,J11)+2*PI(),ATAN2(K11,J11)+0)*(200/PI())</f>
        <v>112.77106556299927</v>
      </c>
      <c r="R11" s="5">
        <f t="shared" ref="R11:R14" si="8">O11/M11</f>
        <v>1.0002806015017953</v>
      </c>
      <c r="S11" s="18">
        <f t="shared" ref="S11:S14" si="9">IF(P11-N11&lt;0,P11-N11+400,P11-N11+0)</f>
        <v>18.114108578215394</v>
      </c>
      <c r="U11" s="5">
        <f t="shared" ref="U11:U14" si="10">M11*$R$19</f>
        <v>48.966497003931941</v>
      </c>
      <c r="V11" s="5">
        <f t="shared" ref="V11:V14" si="11">N11+$S$19</f>
        <v>112.7673012909496</v>
      </c>
      <c r="W11" s="1">
        <f t="shared" ref="W11:W14" si="12">$E$19+U11*SIN(V11/(200/PI()))</f>
        <v>277.18708599705673</v>
      </c>
      <c r="X11" s="1">
        <f t="shared" ref="X11:X14" si="13">$F$19+U11*COS(V11/(200/PI()))</f>
        <v>186.18354713522362</v>
      </c>
      <c r="Y11" s="17">
        <f t="shared" ref="Y11:Y14" si="14">W11-E11</f>
        <v>-2.9140029432710435E-3</v>
      </c>
      <c r="Z11" s="17">
        <f t="shared" ref="Z11:Z14" si="15">X11-F11</f>
        <v>3.5471352236129405E-3</v>
      </c>
    </row>
    <row r="12" spans="1:26" x14ac:dyDescent="0.25">
      <c r="A12">
        <v>3</v>
      </c>
      <c r="B12" s="22">
        <v>1</v>
      </c>
      <c r="C12" s="1">
        <v>40.159999999999997</v>
      </c>
      <c r="D12" s="1">
        <v>43.91</v>
      </c>
      <c r="E12" s="1">
        <v>198.91</v>
      </c>
      <c r="F12" s="1">
        <v>185.49</v>
      </c>
      <c r="H12" s="1">
        <f t="shared" si="0"/>
        <v>-26.13600000000001</v>
      </c>
      <c r="I12" s="1">
        <f t="shared" si="1"/>
        <v>-18.516000000000005</v>
      </c>
      <c r="J12" s="1">
        <f t="shared" si="2"/>
        <v>-30.292000000000002</v>
      </c>
      <c r="K12" s="1">
        <f t="shared" si="3"/>
        <v>-10.448000000000008</v>
      </c>
      <c r="M12" s="4">
        <f t="shared" si="4"/>
        <v>32.030185013514995</v>
      </c>
      <c r="N12" s="18">
        <f t="shared" si="5"/>
        <v>260.76045270275682</v>
      </c>
      <c r="O12" s="4">
        <f t="shared" si="6"/>
        <v>32.043189104706798</v>
      </c>
      <c r="P12" s="18">
        <f t="shared" si="7"/>
        <v>278.85577455715566</v>
      </c>
      <c r="R12" s="5">
        <f t="shared" si="8"/>
        <v>1.0004059948822124</v>
      </c>
      <c r="S12" s="18">
        <f t="shared" si="9"/>
        <v>18.095321854398833</v>
      </c>
      <c r="U12" s="5">
        <f t="shared" si="10"/>
        <v>32.036842061094156</v>
      </c>
      <c r="V12" s="5">
        <f t="shared" si="11"/>
        <v>278.87079700892252</v>
      </c>
      <c r="W12" s="1">
        <f t="shared" si="12"/>
        <v>198.91353606683145</v>
      </c>
      <c r="X12" s="1">
        <f t="shared" si="13"/>
        <v>185.49921645896231</v>
      </c>
      <c r="Y12" s="17">
        <f t="shared" si="14"/>
        <v>3.5360668314581289E-3</v>
      </c>
      <c r="Z12" s="17">
        <f t="shared" si="15"/>
        <v>9.2164589622996118E-3</v>
      </c>
    </row>
    <row r="13" spans="1:26" x14ac:dyDescent="0.25">
      <c r="A13">
        <v>4</v>
      </c>
      <c r="B13" s="22">
        <v>1</v>
      </c>
      <c r="C13" s="1">
        <v>26.76</v>
      </c>
      <c r="D13" s="1">
        <v>78.819999999999993</v>
      </c>
      <c r="E13" s="1">
        <v>195.86</v>
      </c>
      <c r="F13" s="1">
        <v>222.78</v>
      </c>
      <c r="H13" s="1">
        <f t="shared" si="0"/>
        <v>-39.536000000000001</v>
      </c>
      <c r="I13" s="1">
        <f t="shared" si="1"/>
        <v>16.393999999999991</v>
      </c>
      <c r="J13" s="1">
        <f t="shared" si="2"/>
        <v>-33.341999999999985</v>
      </c>
      <c r="K13" s="1">
        <f t="shared" si="3"/>
        <v>26.841999999999985</v>
      </c>
      <c r="M13" s="4">
        <f t="shared" si="4"/>
        <v>42.800216494779555</v>
      </c>
      <c r="N13" s="18">
        <f t="shared" si="5"/>
        <v>325.02425817614363</v>
      </c>
      <c r="O13" s="4">
        <f t="shared" si="6"/>
        <v>42.803994299597768</v>
      </c>
      <c r="P13" s="18">
        <f t="shared" si="7"/>
        <v>343.15091900539346</v>
      </c>
      <c r="R13" s="5">
        <f t="shared" si="8"/>
        <v>1.0000882660212402</v>
      </c>
      <c r="S13" s="18">
        <f t="shared" si="9"/>
        <v>18.126660829249829</v>
      </c>
      <c r="U13" s="5">
        <f t="shared" si="10"/>
        <v>42.809111950034776</v>
      </c>
      <c r="V13" s="5">
        <f t="shared" si="11"/>
        <v>343.13460248230933</v>
      </c>
      <c r="W13" s="1">
        <f t="shared" si="12"/>
        <v>195.84913431244354</v>
      </c>
      <c r="X13" s="1">
        <f t="shared" si="13"/>
        <v>222.77466179647593</v>
      </c>
      <c r="Y13" s="17">
        <f t="shared" si="14"/>
        <v>-1.0865687556474768E-2</v>
      </c>
      <c r="Z13" s="17">
        <f t="shared" si="15"/>
        <v>-5.3382035240758796E-3</v>
      </c>
    </row>
    <row r="14" spans="1:26" x14ac:dyDescent="0.25">
      <c r="A14">
        <v>5</v>
      </c>
      <c r="B14" s="22">
        <v>1</v>
      </c>
      <c r="C14" s="1">
        <v>78.83</v>
      </c>
      <c r="D14" s="1">
        <v>103.58</v>
      </c>
      <c r="E14" s="1">
        <v>252.78</v>
      </c>
      <c r="F14" s="1">
        <v>231.93</v>
      </c>
      <c r="H14" s="1">
        <f t="shared" si="0"/>
        <v>12.533999999999992</v>
      </c>
      <c r="I14" s="1">
        <f t="shared" si="1"/>
        <v>41.153999999999996</v>
      </c>
      <c r="J14" s="1">
        <f t="shared" si="2"/>
        <v>23.578000000000003</v>
      </c>
      <c r="K14" s="1">
        <f t="shared" si="3"/>
        <v>35.99199999999999</v>
      </c>
      <c r="M14" s="4">
        <f t="shared" si="4"/>
        <v>43.020377404202293</v>
      </c>
      <c r="N14" s="18">
        <f t="shared" si="5"/>
        <v>18.820904451894705</v>
      </c>
      <c r="O14" s="4">
        <f t="shared" si="6"/>
        <v>43.027272142212311</v>
      </c>
      <c r="P14" s="18">
        <f t="shared" si="7"/>
        <v>36.920453269743255</v>
      </c>
      <c r="R14" s="5">
        <f t="shared" si="8"/>
        <v>1.0001602667950873</v>
      </c>
      <c r="S14" s="18">
        <f t="shared" si="9"/>
        <v>18.09954881784855</v>
      </c>
      <c r="U14" s="5">
        <f t="shared" si="10"/>
        <v>43.029318616971821</v>
      </c>
      <c r="V14" s="5">
        <f t="shared" si="11"/>
        <v>36.931248758060434</v>
      </c>
      <c r="W14" s="4">
        <f t="shared" si="12"/>
        <v>252.78722472267896</v>
      </c>
      <c r="X14" s="1">
        <f t="shared" si="13"/>
        <v>231.92771291107519</v>
      </c>
      <c r="Y14" s="17">
        <f t="shared" si="14"/>
        <v>7.2247226789556862E-3</v>
      </c>
      <c r="Z14" s="17">
        <f t="shared" si="15"/>
        <v>-2.2870889248167714E-3</v>
      </c>
    </row>
    <row r="15" spans="1:26" x14ac:dyDescent="0.25">
      <c r="B15" s="22"/>
      <c r="C15" s="4"/>
      <c r="E15" s="4"/>
      <c r="F15" s="4"/>
      <c r="G15" s="4"/>
      <c r="H15" s="1"/>
      <c r="I15" s="1"/>
      <c r="J15" s="4"/>
      <c r="K15" s="4"/>
      <c r="L15" s="4"/>
      <c r="M15" s="4"/>
      <c r="N15" s="4"/>
      <c r="O15" s="4"/>
      <c r="P15" s="4"/>
    </row>
    <row r="16" spans="1:26" x14ac:dyDescent="0.25">
      <c r="A16" s="21" t="s">
        <v>30</v>
      </c>
      <c r="B16" s="23">
        <f>SUM(B10:B15)</f>
        <v>5</v>
      </c>
      <c r="C16" s="4"/>
      <c r="E16" s="4"/>
      <c r="F16" s="4"/>
      <c r="G16" s="4"/>
      <c r="H16" s="1"/>
      <c r="I16" s="1"/>
      <c r="J16" s="4"/>
      <c r="K16" s="4"/>
      <c r="L16" s="4"/>
      <c r="M16" s="4"/>
      <c r="N16" s="4"/>
      <c r="O16" s="4"/>
      <c r="P16" s="4"/>
    </row>
    <row r="17" spans="1:23" x14ac:dyDescent="0.25">
      <c r="C17" s="4"/>
      <c r="D17" s="4"/>
      <c r="E17" s="4"/>
      <c r="F17" s="4"/>
      <c r="G17" s="4"/>
      <c r="H17" s="1"/>
      <c r="I17" s="1"/>
      <c r="J17" s="4"/>
      <c r="K17" s="4"/>
      <c r="L17" s="4"/>
      <c r="M17" s="4"/>
      <c r="N17" s="4"/>
      <c r="O17" s="4"/>
      <c r="P17" s="4"/>
    </row>
    <row r="18" spans="1:23" x14ac:dyDescent="0.25">
      <c r="A18" t="s">
        <v>7</v>
      </c>
      <c r="C18" s="1">
        <f>SUM(C10:C17)</f>
        <v>331.48</v>
      </c>
      <c r="D18" s="1">
        <f>SUM(D10:D17)</f>
        <v>312.13</v>
      </c>
      <c r="E18" s="1">
        <f>SUM(E10:E17)</f>
        <v>1146.01</v>
      </c>
      <c r="F18" s="1">
        <f>SUM(F10:F17)</f>
        <v>979.69</v>
      </c>
      <c r="H18" s="1">
        <f>SUM(H10:H17)</f>
        <v>-2.8421709430404007E-14</v>
      </c>
      <c r="I18" s="1">
        <f>SUM(I10:I17)</f>
        <v>0</v>
      </c>
      <c r="J18" s="1">
        <f>SUM(J10:J17)</f>
        <v>2.8421709430404007E-14</v>
      </c>
      <c r="K18" s="1">
        <f>SUM(K10:K17)</f>
        <v>-5.6843418860808015E-14</v>
      </c>
      <c r="R18" s="5">
        <f>SUM(R10:R17)</f>
        <v>5.0010391834415495</v>
      </c>
      <c r="S18" s="5">
        <f>SUM(S10:S17)</f>
        <v>90.551721530828644</v>
      </c>
      <c r="W18" s="4"/>
    </row>
    <row r="19" spans="1:23" x14ac:dyDescent="0.25">
      <c r="A19" s="7" t="s">
        <v>8</v>
      </c>
      <c r="B19" s="20"/>
      <c r="C19" s="9">
        <f>C18/$B$16</f>
        <v>66.296000000000006</v>
      </c>
      <c r="D19" s="9">
        <f>D18/$B$16</f>
        <v>62.426000000000002</v>
      </c>
      <c r="E19" s="10">
        <f>E18/$B$16</f>
        <v>229.202</v>
      </c>
      <c r="F19" s="10">
        <f>F18/$B$16</f>
        <v>195.93800000000002</v>
      </c>
      <c r="R19" s="13">
        <f>R18/$B$16</f>
        <v>1.0002078366883098</v>
      </c>
      <c r="S19" s="13">
        <f>S18/$B$16</f>
        <v>18.110344306165729</v>
      </c>
      <c r="U19" s="8"/>
      <c r="V19" s="8"/>
      <c r="W19" s="8"/>
    </row>
    <row r="20" spans="1:23" x14ac:dyDescent="0.25">
      <c r="R20" s="11" t="s">
        <v>23</v>
      </c>
      <c r="S20" s="12" t="s">
        <v>24</v>
      </c>
    </row>
    <row r="21" spans="1:23" x14ac:dyDescent="0.25">
      <c r="C21" s="1"/>
    </row>
    <row r="23" spans="1:23" x14ac:dyDescent="0.25">
      <c r="A23" t="s">
        <v>26</v>
      </c>
      <c r="D23" s="15" t="s">
        <v>21</v>
      </c>
      <c r="E23" s="15"/>
      <c r="F23" s="15"/>
      <c r="M23" s="2" t="s">
        <v>27</v>
      </c>
      <c r="N23" s="2" t="s">
        <v>29</v>
      </c>
      <c r="O23" t="s">
        <v>22</v>
      </c>
      <c r="P23" s="6" t="s">
        <v>25</v>
      </c>
      <c r="R23" s="14" t="s">
        <v>5</v>
      </c>
      <c r="S23" s="14" t="s">
        <v>6</v>
      </c>
      <c r="U23" s="26" t="s">
        <v>33</v>
      </c>
      <c r="V23" s="26" t="s">
        <v>33</v>
      </c>
    </row>
    <row r="24" spans="1:23" x14ac:dyDescent="0.25">
      <c r="M24" s="2" t="s">
        <v>16</v>
      </c>
      <c r="N24" s="2" t="s">
        <v>28</v>
      </c>
      <c r="O24" s="2" t="s">
        <v>16</v>
      </c>
      <c r="P24" s="2" t="s">
        <v>28</v>
      </c>
    </row>
    <row r="26" spans="1:23" x14ac:dyDescent="0.25">
      <c r="A26" t="s">
        <v>37</v>
      </c>
      <c r="C26" s="1">
        <v>54.21</v>
      </c>
      <c r="D26" s="1">
        <v>69.11</v>
      </c>
      <c r="E26" s="1"/>
      <c r="F26" s="1"/>
      <c r="G26" s="1"/>
      <c r="H26" s="1">
        <f>C26-$C$19</f>
        <v>-12.086000000000006</v>
      </c>
      <c r="I26" s="1">
        <f>D26-$D$19</f>
        <v>6.6839999999999975</v>
      </c>
      <c r="J26" s="1"/>
      <c r="K26" s="1"/>
      <c r="M26" s="4">
        <f>SQRT(H26^2+I26^2)</f>
        <v>13.811127832295236</v>
      </c>
      <c r="N26" s="5">
        <f>ATAN2(I26,H26)*(200/PI())</f>
        <v>-67.839779525715755</v>
      </c>
      <c r="O26" s="5">
        <f>M26*$R$19</f>
        <v>13.813998291365724</v>
      </c>
      <c r="P26" s="5">
        <f>N26+$S$19</f>
        <v>-49.729435219550027</v>
      </c>
      <c r="R26" s="27">
        <f>$E$19+O26*SIN(P26/(200/PI()))</f>
        <v>219.47563031740617</v>
      </c>
      <c r="S26" s="27">
        <f>$F$19+O26*COS(P26/(200/PI()))</f>
        <v>205.74739761613193</v>
      </c>
      <c r="U26" s="1">
        <f>O26*SIN(P26/(200/PI()))</f>
        <v>-9.7263696825938304</v>
      </c>
      <c r="V26" s="1">
        <f>O26*COS(P26/(200/PI()))</f>
        <v>9.8093976161319283</v>
      </c>
    </row>
    <row r="27" spans="1:23" x14ac:dyDescent="0.25">
      <c r="A27" t="s">
        <v>38</v>
      </c>
      <c r="C27" s="1">
        <v>83.83</v>
      </c>
      <c r="D27" s="1">
        <v>80.62</v>
      </c>
      <c r="E27" s="1"/>
      <c r="F27" s="1"/>
      <c r="G27" s="1"/>
      <c r="H27" s="1">
        <f>C27-$C$19</f>
        <v>17.533999999999992</v>
      </c>
      <c r="I27" s="1">
        <f>D27-$D$19</f>
        <v>18.194000000000003</v>
      </c>
      <c r="J27" s="1"/>
      <c r="K27" s="1"/>
      <c r="M27" s="4">
        <f>SQRT(H27^2+I27^2)</f>
        <v>25.267821275290036</v>
      </c>
      <c r="N27" s="5">
        <f>ATAN2(I27,H27)*(200/PI())</f>
        <v>48.824111997428517</v>
      </c>
      <c r="O27" s="5">
        <f>M27*$R$19</f>
        <v>25.273072855584697</v>
      </c>
      <c r="P27" s="5">
        <f>N27+$S$19</f>
        <v>66.934456303594246</v>
      </c>
      <c r="R27" s="27">
        <f>$E$19+O27*SIN(P27/(200/PI()))</f>
        <v>251.14208403537233</v>
      </c>
      <c r="S27" s="27">
        <f>$F$19+O27*COS(P27/(200/PI()))</f>
        <v>208.48235825718052</v>
      </c>
      <c r="U27" s="1">
        <f>O27*SIN(P27/(200/PI()))</f>
        <v>21.940084035372326</v>
      </c>
      <c r="V27" s="1">
        <f>O27*COS(P27/(200/PI()))</f>
        <v>12.544358257180495</v>
      </c>
    </row>
    <row r="28" spans="1:23" x14ac:dyDescent="0.25">
      <c r="A28" t="s">
        <v>39</v>
      </c>
      <c r="C28" s="1">
        <v>82.54</v>
      </c>
      <c r="D28" s="1">
        <v>43.92</v>
      </c>
      <c r="E28" s="1"/>
      <c r="F28" s="1"/>
      <c r="G28" s="1"/>
      <c r="H28" s="1">
        <f>C28-$C$19</f>
        <v>16.244</v>
      </c>
      <c r="I28" s="1">
        <f>D28-$D$19</f>
        <v>-18.506</v>
      </c>
      <c r="J28" s="1"/>
      <c r="K28" s="1"/>
      <c r="M28" s="4">
        <f>SQRT(H28^2+I28^2)</f>
        <v>24.62396336904358</v>
      </c>
      <c r="N28" s="5">
        <f>ATAN2(I28,H28)*(200/PI())</f>
        <v>154.13814443788849</v>
      </c>
      <c r="O28" s="5">
        <f>M28*$R$19</f>
        <v>24.629081132043265</v>
      </c>
      <c r="P28" s="5">
        <f>N28+$S$19</f>
        <v>172.24848874405421</v>
      </c>
      <c r="R28" s="27">
        <f>$E$19+O28*SIN(P28/(200/PI()))</f>
        <v>239.60148885188977</v>
      </c>
      <c r="S28" s="27">
        <f>$F$19+O28*COS(P28/(200/PI()))</f>
        <v>173.61217932016407</v>
      </c>
      <c r="U28" s="1">
        <f>O28*SIN(P28/(200/PI()))</f>
        <v>10.399488851889778</v>
      </c>
      <c r="V28" s="1">
        <f>O28*COS(P28/(200/PI()))</f>
        <v>-22.325820679835932</v>
      </c>
    </row>
    <row r="29" spans="1:23" x14ac:dyDescent="0.25">
      <c r="C29" s="1"/>
      <c r="D29" s="1"/>
      <c r="E29" s="1"/>
      <c r="F29" s="1"/>
      <c r="G29" s="1"/>
      <c r="H29" s="1"/>
      <c r="I29" s="1"/>
      <c r="J29" s="1"/>
      <c r="K29" s="1"/>
      <c r="M29" s="4"/>
      <c r="N29" s="5"/>
      <c r="O29" s="5"/>
      <c r="P29" s="5"/>
      <c r="R29" s="1"/>
      <c r="S29" s="1"/>
    </row>
    <row r="30" spans="1:23" x14ac:dyDescent="0.25">
      <c r="C30" s="1"/>
      <c r="D30" s="1"/>
      <c r="E30" s="1"/>
      <c r="F30" s="1"/>
      <c r="G30" s="1"/>
      <c r="H30" s="1"/>
      <c r="I30" s="1"/>
      <c r="J30" s="1"/>
      <c r="K30" s="1"/>
      <c r="N30" s="5"/>
    </row>
    <row r="31" spans="1:23" x14ac:dyDescent="0.25">
      <c r="C31" s="1"/>
      <c r="D31" s="1"/>
      <c r="E31" s="1"/>
      <c r="F31" s="1"/>
      <c r="G31" s="1"/>
      <c r="H31" s="1"/>
      <c r="I31" s="1"/>
      <c r="J31" s="1"/>
      <c r="K31" s="1"/>
      <c r="N31" s="5"/>
    </row>
    <row r="32" spans="1:23" x14ac:dyDescent="0.25">
      <c r="N32" s="5"/>
    </row>
    <row r="33" spans="8:14" x14ac:dyDescent="0.25">
      <c r="H33" s="1"/>
      <c r="I33" s="1"/>
      <c r="N33" s="5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K1" sqref="K1:Q1"/>
    </sheetView>
  </sheetViews>
  <sheetFormatPr baseColWidth="10" defaultRowHeight="15" x14ac:dyDescent="0.25"/>
  <cols>
    <col min="1" max="1" width="16.5703125" customWidth="1"/>
    <col min="2" max="2" width="5" style="2" customWidth="1"/>
    <col min="7" max="7" width="3.7109375" customWidth="1"/>
    <col min="12" max="12" width="2.28515625" customWidth="1"/>
    <col min="15" max="15" width="12.7109375" customWidth="1"/>
    <col min="17" max="17" width="2.7109375" customWidth="1"/>
    <col min="20" max="20" width="3.28515625" customWidth="1"/>
  </cols>
  <sheetData>
    <row r="1" spans="1:26" ht="18.75" x14ac:dyDescent="0.3">
      <c r="A1" s="16" t="s">
        <v>41</v>
      </c>
      <c r="B1" s="19"/>
      <c r="K1" s="30" t="s">
        <v>50</v>
      </c>
      <c r="L1" s="30"/>
      <c r="M1" s="30"/>
      <c r="N1" s="30"/>
      <c r="O1" s="30"/>
      <c r="P1" s="30"/>
      <c r="Q1" s="30"/>
    </row>
    <row r="3" spans="1:26" x14ac:dyDescent="0.25">
      <c r="A3" t="s">
        <v>0</v>
      </c>
      <c r="S3" s="29" t="s">
        <v>48</v>
      </c>
    </row>
    <row r="4" spans="1:26" x14ac:dyDescent="0.25">
      <c r="A4" s="24"/>
      <c r="B4" s="24"/>
      <c r="S4" t="s">
        <v>49</v>
      </c>
    </row>
    <row r="5" spans="1:26" x14ac:dyDescent="0.25">
      <c r="D5" s="3" t="s">
        <v>10</v>
      </c>
      <c r="I5" s="3" t="s">
        <v>9</v>
      </c>
      <c r="N5" s="3" t="s">
        <v>11</v>
      </c>
    </row>
    <row r="6" spans="1:26" x14ac:dyDescent="0.25">
      <c r="C6" t="s">
        <v>3</v>
      </c>
      <c r="E6" t="s">
        <v>4</v>
      </c>
      <c r="H6" t="s">
        <v>3</v>
      </c>
      <c r="J6" t="s">
        <v>4</v>
      </c>
      <c r="M6" t="s">
        <v>3</v>
      </c>
      <c r="O6" t="s">
        <v>4</v>
      </c>
      <c r="R6" t="s">
        <v>19</v>
      </c>
      <c r="S6" t="s">
        <v>20</v>
      </c>
      <c r="U6" t="s">
        <v>31</v>
      </c>
    </row>
    <row r="8" spans="1:26" x14ac:dyDescent="0.25">
      <c r="A8" t="s">
        <v>26</v>
      </c>
      <c r="C8" s="2" t="s">
        <v>1</v>
      </c>
      <c r="D8" s="2" t="s">
        <v>2</v>
      </c>
      <c r="E8" s="2" t="s">
        <v>5</v>
      </c>
      <c r="F8" s="2" t="s">
        <v>6</v>
      </c>
      <c r="H8" s="2" t="s">
        <v>1</v>
      </c>
      <c r="I8" s="2" t="s">
        <v>2</v>
      </c>
      <c r="J8" s="2" t="s">
        <v>5</v>
      </c>
      <c r="K8" s="2" t="s">
        <v>6</v>
      </c>
      <c r="M8" s="2" t="s">
        <v>12</v>
      </c>
      <c r="N8" s="2" t="s">
        <v>13</v>
      </c>
      <c r="O8" s="2" t="s">
        <v>14</v>
      </c>
      <c r="P8" s="2" t="s">
        <v>15</v>
      </c>
      <c r="R8" s="2" t="s">
        <v>17</v>
      </c>
      <c r="S8" s="6" t="s">
        <v>18</v>
      </c>
      <c r="U8" s="2" t="s">
        <v>22</v>
      </c>
      <c r="V8" s="6" t="s">
        <v>25</v>
      </c>
      <c r="W8" s="14" t="s">
        <v>5</v>
      </c>
      <c r="X8" s="14" t="s">
        <v>6</v>
      </c>
      <c r="Y8" s="25" t="s">
        <v>32</v>
      </c>
      <c r="Z8" s="25" t="s">
        <v>34</v>
      </c>
    </row>
    <row r="9" spans="1:26" x14ac:dyDescent="0.25">
      <c r="M9" s="2" t="s">
        <v>16</v>
      </c>
      <c r="N9" s="2" t="s">
        <v>28</v>
      </c>
      <c r="O9" s="2" t="s">
        <v>16</v>
      </c>
      <c r="P9" s="2" t="s">
        <v>28</v>
      </c>
      <c r="S9" s="2" t="s">
        <v>28</v>
      </c>
      <c r="U9" s="2" t="s">
        <v>16</v>
      </c>
      <c r="V9" s="2" t="s">
        <v>28</v>
      </c>
      <c r="W9" s="2"/>
    </row>
    <row r="10" spans="1:26" x14ac:dyDescent="0.25">
      <c r="A10" s="28" t="s">
        <v>42</v>
      </c>
      <c r="B10" s="22">
        <v>1</v>
      </c>
      <c r="C10" s="1">
        <v>40.96</v>
      </c>
      <c r="D10" s="1">
        <v>84.841999999999999</v>
      </c>
      <c r="E10" s="1">
        <v>291106.10499999998</v>
      </c>
      <c r="F10" s="1">
        <v>693.69899999999996</v>
      </c>
      <c r="H10" s="1">
        <f>C10-$C$19</f>
        <v>14.153999999999996</v>
      </c>
      <c r="I10" s="1">
        <f>D10-$D$19</f>
        <v>49.289499999999997</v>
      </c>
      <c r="J10" s="1">
        <f>E10-$E$19</f>
        <v>-27.528750000055879</v>
      </c>
      <c r="K10" s="1">
        <f>F10-$F$19</f>
        <v>43.301499999999919</v>
      </c>
      <c r="M10" s="4">
        <f>SQRT(H10^2+I10^2)</f>
        <v>51.281483268817411</v>
      </c>
      <c r="N10" s="18">
        <f>IF(ATAN2(I10,H10)&lt;0,ATAN2(I10,H10)+2*PI(),ATAN2(I10,H10)+0)*(200/PI())</f>
        <v>17.802197293503571</v>
      </c>
      <c r="O10" s="4">
        <f>SQRT(J10^2+K10^2)</f>
        <v>51.311324079734774</v>
      </c>
      <c r="P10" s="18">
        <f>IF(ATAN2(K10,J10)&lt;0,ATAN2(K10,J10)+2*PI(),ATAN2(K10,J10)+0)*(200/PI())</f>
        <v>363.94889751224179</v>
      </c>
      <c r="R10" s="5">
        <f>O10/M10</f>
        <v>1.0005819022581881</v>
      </c>
      <c r="S10" s="18">
        <f>IF(P10-N10&lt;0,P10-N10+400,P10-N10+0)</f>
        <v>346.1467002187382</v>
      </c>
      <c r="U10" s="5">
        <f>M10*$R$19</f>
        <v>51.300458536089117</v>
      </c>
      <c r="V10" s="5">
        <f>N10+$S$19</f>
        <v>363.94547146926328</v>
      </c>
      <c r="W10" s="1">
        <f>$E$19+U10*SIN(V10/(200/PI()))</f>
        <v>291106.10849962471</v>
      </c>
      <c r="X10" s="1">
        <f>$F$19+U10*COS(V10/(200/PI()))</f>
        <v>693.68834935396842</v>
      </c>
      <c r="Y10" s="17">
        <f>W10-E10</f>
        <v>3.4996247268281877E-3</v>
      </c>
      <c r="Z10" s="17">
        <f>X10-F10</f>
        <v>-1.0650646031535871E-2</v>
      </c>
    </row>
    <row r="11" spans="1:26" x14ac:dyDescent="0.25">
      <c r="A11" s="28" t="s">
        <v>43</v>
      </c>
      <c r="B11" s="22">
        <v>1</v>
      </c>
      <c r="C11" s="1">
        <v>153.453</v>
      </c>
      <c r="D11" s="1">
        <v>32.807000000000002</v>
      </c>
      <c r="E11" s="1">
        <v>291219.68199999997</v>
      </c>
      <c r="F11" s="1">
        <v>743.41300000000001</v>
      </c>
      <c r="H11" s="1">
        <f t="shared" ref="H11" si="0">C11-$C$19</f>
        <v>126.64699999999999</v>
      </c>
      <c r="I11" s="1">
        <f t="shared" ref="I11" si="1">D11-$D$19</f>
        <v>-2.7454999999999998</v>
      </c>
      <c r="J11" s="1">
        <f t="shared" ref="J11" si="2">E11-$E$19</f>
        <v>86.048249999934342</v>
      </c>
      <c r="K11" s="1">
        <f t="shared" ref="K11" si="3">F11-$F$19</f>
        <v>93.015499999999975</v>
      </c>
      <c r="M11" s="4">
        <f t="shared" ref="M11" si="4">SQRT(H11^2+I11^2)</f>
        <v>126.67675548122473</v>
      </c>
      <c r="N11" s="18">
        <f t="shared" ref="N11" si="5">IF(ATAN2(I11,H11)&lt;0,ATAN2(I11,H11)+2*PI(),ATAN2(I11,H11)+0)*(200/PI())</f>
        <v>101.37987150287113</v>
      </c>
      <c r="O11" s="4">
        <f t="shared" ref="O11" si="6">SQRT(J11^2+K11^2)</f>
        <v>126.71300078642759</v>
      </c>
      <c r="P11" s="18">
        <f t="shared" ref="P11" si="7">IF(ATAN2(K11,J11)&lt;0,ATAN2(K11,J11)+2*PI(),ATAN2(K11,J11)+0)*(200/PI())</f>
        <v>47.524204205692556</v>
      </c>
      <c r="R11" s="5">
        <f t="shared" ref="R11" si="8">O11/M11</f>
        <v>1.0002861243569521</v>
      </c>
      <c r="S11" s="18">
        <f t="shared" ref="S11:S13" si="9">IF(P11-N11&lt;0,P11-N11+400,P11-N11+0)</f>
        <v>346.14433270282143</v>
      </c>
      <c r="U11" s="5">
        <f t="shared" ref="U11" si="10">M11*$R$19</f>
        <v>126.72362864360517</v>
      </c>
      <c r="V11" s="5">
        <f t="shared" ref="V11" si="11">N11+$S$19</f>
        <v>447.52314567863084</v>
      </c>
      <c r="W11" s="1">
        <f t="shared" ref="W11" si="12">$E$19+U11*SIN(V11/(200/PI()))</f>
        <v>291219.6876704254</v>
      </c>
      <c r="X11" s="1">
        <f t="shared" ref="X11" si="13">$F$19+U11*COS(V11/(200/PI()))</f>
        <v>743.42223238893155</v>
      </c>
      <c r="Y11" s="17">
        <f t="shared" ref="Y11:Z11" si="14">W11-E11</f>
        <v>5.670425423886627E-3</v>
      </c>
      <c r="Z11" s="17">
        <f t="shared" si="14"/>
        <v>9.2323889315366614E-3</v>
      </c>
    </row>
    <row r="12" spans="1:26" x14ac:dyDescent="0.25">
      <c r="A12" s="28" t="s">
        <v>44</v>
      </c>
      <c r="B12" s="22">
        <v>1</v>
      </c>
      <c r="C12" s="1">
        <v>52.94</v>
      </c>
      <c r="D12" s="1">
        <v>-91.244</v>
      </c>
      <c r="E12" s="1">
        <v>291245.91800000001</v>
      </c>
      <c r="F12" s="1">
        <v>585.87699999999995</v>
      </c>
      <c r="H12" s="1">
        <f t="shared" ref="H12:H13" si="15">C12-$C$19</f>
        <v>26.133999999999993</v>
      </c>
      <c r="I12" s="1">
        <f t="shared" ref="I12:I13" si="16">D12-$D$19</f>
        <v>-126.79650000000001</v>
      </c>
      <c r="J12" s="1">
        <f t="shared" ref="J12:J13" si="17">E12-$E$19</f>
        <v>112.28424999996787</v>
      </c>
      <c r="K12" s="1">
        <f t="shared" ref="K12:K13" si="18">F12-$F$19</f>
        <v>-64.520500000000084</v>
      </c>
      <c r="M12" s="4">
        <f t="shared" ref="M12:M13" si="19">SQRT(H12^2+I12^2)</f>
        <v>129.4617254954143</v>
      </c>
      <c r="N12" s="18">
        <f t="shared" ref="N12:N13" si="20">IF(ATAN2(I12,H12)&lt;0,ATAN2(I12,H12)+2*PI(),ATAN2(I12,H12)+0)*(200/PI())</f>
        <v>187.05985030296057</v>
      </c>
      <c r="O12" s="4">
        <f t="shared" ref="O12:O13" si="21">SQRT(J12^2+K12^2)</f>
        <v>129.50153558280803</v>
      </c>
      <c r="P12" s="18">
        <f t="shared" ref="P12:P13" si="22">IF(ATAN2(K12,J12)&lt;0,ATAN2(K12,J12)+2*PI(),ATAN2(K12,J12)+0)*(200/PI())</f>
        <v>133.2027009368781</v>
      </c>
      <c r="R12" s="5">
        <f t="shared" ref="R12:R13" si="23">O12/M12</f>
        <v>1.0003075046871297</v>
      </c>
      <c r="S12" s="18">
        <f t="shared" si="9"/>
        <v>346.14285063391753</v>
      </c>
      <c r="U12" s="5">
        <f t="shared" ref="U12:U13" si="24">M12*$R$19</f>
        <v>129.50962915744088</v>
      </c>
      <c r="V12" s="5">
        <f t="shared" ref="V12:V13" si="25">N12+$S$19</f>
        <v>533.20312447872027</v>
      </c>
      <c r="W12" s="1">
        <f t="shared" ref="W12:W13" si="26">$E$19+U12*SIN(V12/(200/PI()))</f>
        <v>291245.92458824749</v>
      </c>
      <c r="X12" s="1">
        <f t="shared" ref="X12:X13" si="27">$F$19+U12*COS(V12/(200/PI()))</f>
        <v>585.87222053384278</v>
      </c>
      <c r="Y12" s="17">
        <f t="shared" ref="Y12:Y13" si="28">W12-E12</f>
        <v>6.5882474882528186E-3</v>
      </c>
      <c r="Z12" s="17">
        <f t="shared" ref="Z12:Z13" si="29">X12-F12</f>
        <v>-4.7794661571742836E-3</v>
      </c>
    </row>
    <row r="13" spans="1:26" x14ac:dyDescent="0.25">
      <c r="A13" s="28" t="s">
        <v>45</v>
      </c>
      <c r="B13" s="22">
        <v>1</v>
      </c>
      <c r="C13" s="1">
        <v>-140.12899999999999</v>
      </c>
      <c r="D13" s="1">
        <v>115.80500000000001</v>
      </c>
      <c r="E13" s="1">
        <v>290962.83</v>
      </c>
      <c r="F13" s="1">
        <v>578.601</v>
      </c>
      <c r="H13" s="1">
        <f t="shared" si="15"/>
        <v>-166.935</v>
      </c>
      <c r="I13" s="1">
        <f t="shared" si="16"/>
        <v>80.252499999999998</v>
      </c>
      <c r="J13" s="1">
        <f t="shared" si="17"/>
        <v>-170.80375000002095</v>
      </c>
      <c r="K13" s="1">
        <f t="shared" si="18"/>
        <v>-71.796500000000037</v>
      </c>
      <c r="M13" s="4">
        <f t="shared" si="19"/>
        <v>185.22353517101979</v>
      </c>
      <c r="N13" s="18">
        <f t="shared" si="20"/>
        <v>328.52833573886903</v>
      </c>
      <c r="O13" s="4">
        <f t="shared" si="21"/>
        <v>185.27994609865274</v>
      </c>
      <c r="P13" s="18">
        <f t="shared" si="22"/>
        <v>274.66754888643055</v>
      </c>
      <c r="R13" s="5">
        <f t="shared" si="23"/>
        <v>1.0003045559387518</v>
      </c>
      <c r="S13" s="18">
        <f t="shared" si="9"/>
        <v>346.13921314756152</v>
      </c>
      <c r="U13" s="5">
        <f t="shared" si="24"/>
        <v>185.29207191880568</v>
      </c>
      <c r="V13" s="5">
        <f t="shared" si="25"/>
        <v>674.67160991462879</v>
      </c>
      <c r="W13" s="1">
        <f t="shared" si="26"/>
        <v>290962.81424170261</v>
      </c>
      <c r="X13" s="1">
        <f t="shared" si="27"/>
        <v>578.6071977232574</v>
      </c>
      <c r="Y13" s="17">
        <f t="shared" si="28"/>
        <v>-1.575829740613699E-2</v>
      </c>
      <c r="Z13" s="17">
        <f t="shared" si="29"/>
        <v>6.1977232574008667E-3</v>
      </c>
    </row>
    <row r="14" spans="1:26" x14ac:dyDescent="0.25">
      <c r="B14" s="22"/>
      <c r="C14" s="1"/>
      <c r="E14" s="1"/>
      <c r="F14" s="1"/>
      <c r="H14" s="1"/>
      <c r="I14" s="1"/>
      <c r="J14" s="1"/>
      <c r="K14" s="1"/>
      <c r="M14" s="4"/>
      <c r="N14" s="5"/>
      <c r="O14" s="4"/>
      <c r="P14" s="5"/>
      <c r="R14" s="5"/>
      <c r="S14" s="5"/>
      <c r="W14" s="4"/>
    </row>
    <row r="15" spans="1:26" x14ac:dyDescent="0.25">
      <c r="B15" s="22"/>
      <c r="C15" s="4"/>
      <c r="E15" s="4"/>
      <c r="F15" s="4"/>
      <c r="G15" s="4"/>
      <c r="H15" s="1"/>
      <c r="I15" s="1"/>
      <c r="J15" s="4"/>
      <c r="K15" s="4"/>
      <c r="L15" s="4"/>
      <c r="M15" s="4"/>
      <c r="N15" s="4"/>
      <c r="O15" s="4"/>
      <c r="P15" s="4"/>
    </row>
    <row r="16" spans="1:26" x14ac:dyDescent="0.25">
      <c r="A16" s="21" t="s">
        <v>30</v>
      </c>
      <c r="B16" s="23">
        <f>SUM(B10:B15)</f>
        <v>4</v>
      </c>
      <c r="C16" s="4"/>
      <c r="E16" s="4"/>
      <c r="F16" s="4"/>
      <c r="G16" s="4"/>
      <c r="H16" s="1"/>
      <c r="I16" s="1"/>
      <c r="J16" s="4"/>
      <c r="K16" s="4"/>
      <c r="L16" s="4"/>
      <c r="M16" s="4"/>
      <c r="N16" s="4"/>
      <c r="O16" s="4"/>
      <c r="P16" s="4"/>
    </row>
    <row r="17" spans="1:23" x14ac:dyDescent="0.25">
      <c r="C17" s="4"/>
      <c r="D17" s="4"/>
      <c r="E17" s="4"/>
      <c r="F17" s="4"/>
      <c r="G17" s="4"/>
      <c r="H17" s="1"/>
      <c r="I17" s="1"/>
      <c r="J17" s="4"/>
      <c r="K17" s="4"/>
      <c r="L17" s="4"/>
      <c r="M17" s="4"/>
      <c r="N17" s="4"/>
      <c r="O17" s="4"/>
      <c r="P17" s="4"/>
    </row>
    <row r="18" spans="1:23" x14ac:dyDescent="0.25">
      <c r="A18" t="s">
        <v>7</v>
      </c>
      <c r="C18" s="1">
        <f>SUM(C10:C17)</f>
        <v>107.22400000000002</v>
      </c>
      <c r="D18" s="1">
        <f>SUM(D10:D17)</f>
        <v>142.21</v>
      </c>
      <c r="E18" s="1">
        <f>SUM(E10:E17)</f>
        <v>1164534.5350000001</v>
      </c>
      <c r="F18" s="1">
        <f>SUM(F10:F17)</f>
        <v>2601.59</v>
      </c>
      <c r="H18" s="1">
        <f>SUM(H10:H17)</f>
        <v>0</v>
      </c>
      <c r="I18" s="1">
        <f>SUM(I10:I17)</f>
        <v>0</v>
      </c>
      <c r="J18" s="1">
        <f>SUM(J10:J17)</f>
        <v>-1.7462298274040222E-10</v>
      </c>
      <c r="K18" s="1">
        <f>SUM(K10:K17)</f>
        <v>-2.2737367544323206E-13</v>
      </c>
      <c r="R18" s="5">
        <f>SUM(R10:R17)</f>
        <v>4.0014800872410214</v>
      </c>
      <c r="S18" s="5">
        <f>SUM(S10:S17)</f>
        <v>1384.5730967030388</v>
      </c>
      <c r="W18" s="4"/>
    </row>
    <row r="19" spans="1:23" x14ac:dyDescent="0.25">
      <c r="A19" s="7" t="s">
        <v>8</v>
      </c>
      <c r="B19" s="20"/>
      <c r="C19" s="9">
        <f>C18/$B$16</f>
        <v>26.806000000000004</v>
      </c>
      <c r="D19" s="9">
        <f>D18/$B$16</f>
        <v>35.552500000000002</v>
      </c>
      <c r="E19" s="10">
        <f>E18/$B$16</f>
        <v>291133.63375000004</v>
      </c>
      <c r="F19" s="10">
        <f>F18/$B$16</f>
        <v>650.39750000000004</v>
      </c>
      <c r="R19" s="13">
        <f>R18/$B$16</f>
        <v>1.0003700218102554</v>
      </c>
      <c r="S19" s="13">
        <f>S18/$B$16</f>
        <v>346.1432741757597</v>
      </c>
      <c r="U19" s="8"/>
      <c r="V19" s="8"/>
      <c r="W19" s="8"/>
    </row>
    <row r="20" spans="1:23" x14ac:dyDescent="0.25">
      <c r="R20" s="11" t="s">
        <v>23</v>
      </c>
      <c r="S20" s="12" t="s">
        <v>24</v>
      </c>
    </row>
    <row r="21" spans="1:23" x14ac:dyDescent="0.25">
      <c r="C21" s="1"/>
    </row>
    <row r="23" spans="1:23" x14ac:dyDescent="0.25">
      <c r="A23" t="s">
        <v>26</v>
      </c>
      <c r="D23" s="15" t="s">
        <v>21</v>
      </c>
      <c r="E23" s="15"/>
      <c r="F23" s="15"/>
      <c r="M23" s="2" t="s">
        <v>27</v>
      </c>
      <c r="N23" s="2" t="s">
        <v>29</v>
      </c>
      <c r="O23" t="s">
        <v>22</v>
      </c>
      <c r="P23" s="6" t="s">
        <v>25</v>
      </c>
      <c r="R23" s="14" t="s">
        <v>5</v>
      </c>
      <c r="S23" s="14" t="s">
        <v>6</v>
      </c>
      <c r="U23" s="26" t="s">
        <v>33</v>
      </c>
      <c r="V23" s="26" t="s">
        <v>33</v>
      </c>
    </row>
    <row r="24" spans="1:23" x14ac:dyDescent="0.25">
      <c r="M24" s="2" t="s">
        <v>16</v>
      </c>
      <c r="N24" s="2" t="s">
        <v>28</v>
      </c>
      <c r="O24" s="2" t="s">
        <v>16</v>
      </c>
      <c r="P24" s="2" t="s">
        <v>28</v>
      </c>
    </row>
    <row r="26" spans="1:23" x14ac:dyDescent="0.25">
      <c r="A26" s="28" t="s">
        <v>46</v>
      </c>
      <c r="C26" s="1">
        <v>0</v>
      </c>
      <c r="D26" s="1">
        <v>0</v>
      </c>
      <c r="E26" s="1"/>
      <c r="F26" s="1"/>
      <c r="G26" s="1"/>
      <c r="H26" s="1">
        <f>C26-$C$19</f>
        <v>-26.806000000000004</v>
      </c>
      <c r="I26" s="1">
        <f>D26-$D$19</f>
        <v>-35.552500000000002</v>
      </c>
      <c r="J26" s="1"/>
      <c r="K26" s="1"/>
      <c r="M26" s="4">
        <f>SQRT(H26^2+I26^2)</f>
        <v>44.525744151557987</v>
      </c>
      <c r="N26" s="5">
        <f>ATAN2(I26,H26)*(200/PI())</f>
        <v>-158.8714529162848</v>
      </c>
      <c r="O26" s="5">
        <f>M26*$R$19</f>
        <v>44.542219648011915</v>
      </c>
      <c r="P26" s="5">
        <f>N26+$S$19</f>
        <v>187.2718212594749</v>
      </c>
      <c r="R26" s="1">
        <f>$E$19+O26*SIN(P26/(200/PI()))</f>
        <v>291142.48003146675</v>
      </c>
      <c r="S26" s="1">
        <f>$F$19+O26*COS(P26/(200/PI()))</f>
        <v>606.74257318315745</v>
      </c>
      <c r="U26" s="1">
        <f>O26*SIN(P26/(200/PI()))</f>
        <v>8.8462814666874987</v>
      </c>
      <c r="V26" s="1">
        <f>O26*COS(P26/(200/PI()))</f>
        <v>-43.654926816842561</v>
      </c>
    </row>
    <row r="27" spans="1:23" x14ac:dyDescent="0.25">
      <c r="A27" s="28" t="s">
        <v>37</v>
      </c>
      <c r="C27" s="1">
        <v>-56.161999999999999</v>
      </c>
      <c r="D27" s="1">
        <v>135.101</v>
      </c>
      <c r="E27" s="1"/>
      <c r="F27" s="1"/>
      <c r="G27" s="1"/>
      <c r="H27" s="1">
        <f>C27-$C$19</f>
        <v>-82.968000000000004</v>
      </c>
      <c r="I27" s="1">
        <f>D27-$D$19</f>
        <v>99.54849999999999</v>
      </c>
      <c r="J27" s="1"/>
      <c r="K27" s="1"/>
      <c r="M27" s="4">
        <f>SQRT(H27^2+I27^2)</f>
        <v>129.59009559472514</v>
      </c>
      <c r="N27" s="5">
        <f>ATAN2(I27,H27)*(200/PI())</f>
        <v>-44.232532205963167</v>
      </c>
      <c r="O27" s="5">
        <f>M27*$R$19</f>
        <v>129.63804675648828</v>
      </c>
      <c r="P27" s="5">
        <f>N27+$S$19</f>
        <v>301.9107419697965</v>
      </c>
      <c r="R27" s="1">
        <f>$E$19+O27*SIN(P27/(200/PI()))</f>
        <v>291004.05408991547</v>
      </c>
      <c r="S27" s="1">
        <f>$F$19+O27*COS(P27/(200/PI()))</f>
        <v>654.28785463812449</v>
      </c>
      <c r="U27" s="1">
        <f t="shared" ref="U27:U28" si="30">O27*SIN(P27/(200/PI()))</f>
        <v>-129.57966008454824</v>
      </c>
      <c r="V27" s="1">
        <f t="shared" ref="V27:V28" si="31">O27*COS(P27/(200/PI()))</f>
        <v>3.8903546381243963</v>
      </c>
    </row>
    <row r="28" spans="1:23" x14ac:dyDescent="0.25">
      <c r="A28" s="28" t="s">
        <v>38</v>
      </c>
      <c r="C28" s="1">
        <v>135.136</v>
      </c>
      <c r="D28" s="1">
        <v>-18.963999999999999</v>
      </c>
      <c r="E28" s="1"/>
      <c r="F28" s="1"/>
      <c r="G28" s="1"/>
      <c r="H28" s="1">
        <f>C28-$C$19</f>
        <v>108.32999999999998</v>
      </c>
      <c r="I28" s="1">
        <f>D28-$D$19</f>
        <v>-54.516500000000001</v>
      </c>
      <c r="J28" s="1"/>
      <c r="K28" s="1"/>
      <c r="M28" s="4">
        <f>SQRT(H28^2+I28^2)</f>
        <v>121.27422509441153</v>
      </c>
      <c r="N28" s="5">
        <f>ATAN2(I28,H28)*(200/PI())</f>
        <v>129.68176094940378</v>
      </c>
      <c r="O28" s="5">
        <f>M28*$R$19</f>
        <v>121.31909920271828</v>
      </c>
      <c r="P28" s="5">
        <f>N28+$S$19</f>
        <v>475.82503512516348</v>
      </c>
      <c r="R28" s="1">
        <f>$E$19+O28*SIN(P28/(200/PI()))</f>
        <v>291246.3102274455</v>
      </c>
      <c r="S28" s="1">
        <f>$F$19+O28*COS(P28/(200/PI()))</f>
        <v>695.36788205130529</v>
      </c>
      <c r="U28" s="1">
        <f t="shared" si="30"/>
        <v>112.67647744546615</v>
      </c>
      <c r="V28" s="1">
        <f t="shared" si="31"/>
        <v>44.970382051305243</v>
      </c>
    </row>
    <row r="29" spans="1:23" x14ac:dyDescent="0.25">
      <c r="C29" s="1"/>
      <c r="D29" s="1"/>
      <c r="E29" s="1"/>
      <c r="F29" s="1"/>
      <c r="G29" s="1"/>
      <c r="H29" s="1"/>
      <c r="I29" s="1"/>
      <c r="J29" s="1"/>
      <c r="K29" s="1"/>
      <c r="M29" s="4"/>
      <c r="N29" s="5"/>
      <c r="O29" s="5"/>
      <c r="P29" s="5"/>
      <c r="R29" s="1"/>
      <c r="S29" s="1"/>
    </row>
    <row r="30" spans="1:23" x14ac:dyDescent="0.25">
      <c r="C30" s="1"/>
      <c r="D30" s="1"/>
      <c r="E30" s="1"/>
      <c r="F30" s="1"/>
      <c r="G30" s="1"/>
      <c r="H30" s="1"/>
      <c r="I30" s="1"/>
      <c r="J30" s="1"/>
      <c r="K30" s="1"/>
      <c r="N30" s="5"/>
    </row>
    <row r="31" spans="1:23" x14ac:dyDescent="0.25">
      <c r="C31" s="1"/>
      <c r="D31" s="1"/>
      <c r="E31" s="1"/>
      <c r="F31" s="1"/>
      <c r="G31" s="1"/>
      <c r="H31" s="1"/>
      <c r="I31" s="1"/>
      <c r="J31" s="1"/>
      <c r="K31" s="1"/>
      <c r="N31" s="5"/>
    </row>
    <row r="32" spans="1:23" x14ac:dyDescent="0.25">
      <c r="N32" s="5"/>
    </row>
    <row r="33" spans="8:14" x14ac:dyDescent="0.25">
      <c r="H33" s="1"/>
      <c r="I33" s="1"/>
      <c r="N33" s="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V16" sqref="V16"/>
    </sheetView>
  </sheetViews>
  <sheetFormatPr baseColWidth="10" defaultRowHeight="15" x14ac:dyDescent="0.25"/>
  <cols>
    <col min="1" max="1" width="16.5703125" customWidth="1"/>
    <col min="2" max="2" width="5" style="2" customWidth="1"/>
    <col min="7" max="7" width="3.7109375" customWidth="1"/>
    <col min="12" max="12" width="2.28515625" customWidth="1"/>
    <col min="15" max="15" width="12.7109375" customWidth="1"/>
    <col min="17" max="17" width="2.7109375" customWidth="1"/>
    <col min="20" max="20" width="3.28515625" customWidth="1"/>
  </cols>
  <sheetData>
    <row r="1" spans="1:26" ht="18.75" x14ac:dyDescent="0.3">
      <c r="A1" s="16" t="s">
        <v>47</v>
      </c>
      <c r="B1" s="19"/>
      <c r="R1" s="30" t="s">
        <v>50</v>
      </c>
      <c r="S1" s="30"/>
      <c r="T1" s="30"/>
      <c r="U1" s="30"/>
      <c r="V1" s="30"/>
      <c r="W1" s="30"/>
      <c r="X1" s="30"/>
    </row>
    <row r="3" spans="1:26" x14ac:dyDescent="0.25">
      <c r="A3" t="s">
        <v>0</v>
      </c>
      <c r="S3" s="29" t="s">
        <v>48</v>
      </c>
    </row>
    <row r="4" spans="1:26" x14ac:dyDescent="0.25">
      <c r="A4" s="24"/>
      <c r="B4" s="24"/>
      <c r="S4" t="s">
        <v>49</v>
      </c>
    </row>
    <row r="5" spans="1:26" x14ac:dyDescent="0.25">
      <c r="D5" s="3" t="s">
        <v>10</v>
      </c>
      <c r="I5" s="3" t="s">
        <v>9</v>
      </c>
      <c r="N5" s="3" t="s">
        <v>11</v>
      </c>
    </row>
    <row r="6" spans="1:26" x14ac:dyDescent="0.25">
      <c r="C6" t="s">
        <v>3</v>
      </c>
      <c r="E6" t="s">
        <v>4</v>
      </c>
      <c r="H6" t="s">
        <v>3</v>
      </c>
      <c r="J6" t="s">
        <v>4</v>
      </c>
      <c r="M6" t="s">
        <v>3</v>
      </c>
      <c r="O6" t="s">
        <v>4</v>
      </c>
      <c r="R6" t="s">
        <v>19</v>
      </c>
      <c r="S6" t="s">
        <v>20</v>
      </c>
      <c r="U6" t="s">
        <v>31</v>
      </c>
    </row>
    <row r="8" spans="1:26" x14ac:dyDescent="0.25">
      <c r="A8" t="s">
        <v>26</v>
      </c>
      <c r="C8" s="2" t="s">
        <v>35</v>
      </c>
      <c r="D8" s="2" t="s">
        <v>36</v>
      </c>
      <c r="E8" s="2" t="s">
        <v>5</v>
      </c>
      <c r="F8" s="2" t="s">
        <v>6</v>
      </c>
      <c r="H8" s="2" t="s">
        <v>35</v>
      </c>
      <c r="I8" s="2" t="s">
        <v>36</v>
      </c>
      <c r="J8" s="2" t="s">
        <v>5</v>
      </c>
      <c r="K8" s="2" t="s">
        <v>6</v>
      </c>
      <c r="M8" s="2" t="s">
        <v>12</v>
      </c>
      <c r="N8" s="2" t="s">
        <v>13</v>
      </c>
      <c r="O8" s="2" t="s">
        <v>14</v>
      </c>
      <c r="P8" s="2" t="s">
        <v>15</v>
      </c>
      <c r="R8" s="2" t="s">
        <v>17</v>
      </c>
      <c r="S8" s="6" t="s">
        <v>18</v>
      </c>
      <c r="U8" s="2" t="s">
        <v>22</v>
      </c>
      <c r="V8" s="6" t="s">
        <v>25</v>
      </c>
      <c r="W8" s="14" t="s">
        <v>5</v>
      </c>
      <c r="X8" s="14" t="s">
        <v>6</v>
      </c>
      <c r="Y8" s="25" t="s">
        <v>32</v>
      </c>
      <c r="Z8" s="25" t="s">
        <v>34</v>
      </c>
    </row>
    <row r="9" spans="1:26" x14ac:dyDescent="0.25">
      <c r="M9" s="2" t="s">
        <v>16</v>
      </c>
      <c r="N9" s="2" t="s">
        <v>28</v>
      </c>
      <c r="O9" s="2" t="s">
        <v>16</v>
      </c>
      <c r="P9" s="2" t="s">
        <v>28</v>
      </c>
      <c r="S9" s="2" t="s">
        <v>28</v>
      </c>
      <c r="U9" s="2" t="s">
        <v>16</v>
      </c>
      <c r="V9" s="2" t="s">
        <v>28</v>
      </c>
      <c r="W9" s="2"/>
    </row>
    <row r="10" spans="1:26" x14ac:dyDescent="0.25">
      <c r="A10">
        <v>20</v>
      </c>
      <c r="B10" s="22">
        <v>1</v>
      </c>
      <c r="C10" s="1">
        <v>0</v>
      </c>
      <c r="D10" s="1">
        <v>12.31</v>
      </c>
      <c r="E10" s="1">
        <v>5718.74</v>
      </c>
      <c r="F10" s="1">
        <v>26781.37</v>
      </c>
      <c r="H10" s="1">
        <f>C10-$C$19</f>
        <v>0</v>
      </c>
      <c r="I10" s="1">
        <f>D10-$D$19</f>
        <v>-15.195000000000002</v>
      </c>
      <c r="J10" s="1">
        <f>E10-$E$19</f>
        <v>10.109999999999673</v>
      </c>
      <c r="K10" s="1">
        <f>F10-$F$19</f>
        <v>-11.325000000000728</v>
      </c>
      <c r="M10" s="4">
        <f>SQRT(H10^2+I10^2)</f>
        <v>15.195000000000002</v>
      </c>
      <c r="N10" s="18">
        <f>IF(ATAN2(I10,H10)&lt;0,ATAN2(I10,H10)+2*PI(),ATAN2(I10,H10)+0)*(200/PI())</f>
        <v>200</v>
      </c>
      <c r="O10" s="4">
        <f>SQRT(J10^2+K10^2)</f>
        <v>15.181163492960936</v>
      </c>
      <c r="P10" s="18">
        <f>IF(ATAN2(K10,J10)&lt;0,ATAN2(K10,J10)+2*PI(),ATAN2(K10,J10)+0)*(200/PI())</f>
        <v>153.60469426419834</v>
      </c>
      <c r="R10" s="5">
        <f>O10/M10</f>
        <v>0.99908940394609635</v>
      </c>
      <c r="S10" s="18">
        <f>IF(P10-N10&lt;0,P10-N10+400,P10-N10+0)</f>
        <v>353.60469426419832</v>
      </c>
      <c r="U10" s="5">
        <f>M10*$R$19</f>
        <v>15.181163492960938</v>
      </c>
      <c r="V10" s="5">
        <f>N10+$S$19</f>
        <v>553.60469426419832</v>
      </c>
      <c r="W10" s="1">
        <f>$E$19+U10*SIN(V10/(200/PI()))</f>
        <v>5718.74</v>
      </c>
      <c r="X10" s="1">
        <f>$F$19+U10*COS(V10/(200/PI()))</f>
        <v>26781.37</v>
      </c>
      <c r="Y10" s="17">
        <f>W10-E10</f>
        <v>0</v>
      </c>
      <c r="Z10" s="17">
        <f>X10-F10</f>
        <v>0</v>
      </c>
    </row>
    <row r="11" spans="1:26" x14ac:dyDescent="0.25">
      <c r="A11">
        <v>100</v>
      </c>
      <c r="B11" s="22">
        <v>1</v>
      </c>
      <c r="C11" s="1">
        <v>0</v>
      </c>
      <c r="D11" s="1">
        <v>42.7</v>
      </c>
      <c r="E11" s="1">
        <v>5698.52</v>
      </c>
      <c r="F11" s="1">
        <v>26804.02</v>
      </c>
      <c r="H11" s="1">
        <f t="shared" ref="H11" si="0">C11-$C$19</f>
        <v>0</v>
      </c>
      <c r="I11" s="1">
        <f t="shared" ref="I11" si="1">D11-$D$19</f>
        <v>15.195</v>
      </c>
      <c r="J11" s="1">
        <f t="shared" ref="J11" si="2">E11-$E$19</f>
        <v>-10.109999999999673</v>
      </c>
      <c r="K11" s="1">
        <f t="shared" ref="K11" si="3">F11-$F$19</f>
        <v>11.325000000000728</v>
      </c>
      <c r="M11" s="4">
        <f t="shared" ref="M11" si="4">SQRT(H11^2+I11^2)</f>
        <v>15.195</v>
      </c>
      <c r="N11" s="18">
        <f t="shared" ref="N11" si="5">IF(ATAN2(I11,H11)&lt;0,ATAN2(I11,H11)+2*PI(),ATAN2(I11,H11)+0)*(200/PI())</f>
        <v>0</v>
      </c>
      <c r="O11" s="4">
        <f t="shared" ref="O11" si="6">SQRT(J11^2+K11^2)</f>
        <v>15.181163492960936</v>
      </c>
      <c r="P11" s="18">
        <f t="shared" ref="P11" si="7">IF(ATAN2(K11,J11)&lt;0,ATAN2(K11,J11)+2*PI(),ATAN2(K11,J11)+0)*(200/PI())</f>
        <v>353.60469426419832</v>
      </c>
      <c r="R11" s="5">
        <f t="shared" ref="R11" si="8">O11/M11</f>
        <v>0.99908940394609647</v>
      </c>
      <c r="S11" s="18">
        <f>IF(P11-N11&lt;0,P11-N11+400,P11-N11+0)</f>
        <v>353.60469426419832</v>
      </c>
      <c r="U11" s="5">
        <f t="shared" ref="U11" si="9">M11*$R$19</f>
        <v>15.181163492960936</v>
      </c>
      <c r="V11" s="5">
        <f t="shared" ref="V11" si="10">N11+$S$19</f>
        <v>353.60469426419832</v>
      </c>
      <c r="W11" s="1">
        <f t="shared" ref="W11" si="11">$E$19+U11*SIN(V11/(200/PI()))</f>
        <v>5698.52</v>
      </c>
      <c r="X11" s="1">
        <f t="shared" ref="X11" si="12">$F$19+U11*COS(V11/(200/PI()))</f>
        <v>26804.02</v>
      </c>
      <c r="Y11" s="17">
        <f t="shared" ref="Y11:Z11" si="13">W11-E11</f>
        <v>0</v>
      </c>
      <c r="Z11" s="17">
        <f t="shared" si="13"/>
        <v>0</v>
      </c>
    </row>
    <row r="12" spans="1:26" x14ac:dyDescent="0.25">
      <c r="B12" s="22"/>
      <c r="C12" s="1"/>
      <c r="D12" s="1"/>
      <c r="E12" s="1"/>
      <c r="F12" s="1"/>
      <c r="H12" s="1"/>
      <c r="I12" s="1"/>
      <c r="J12" s="1"/>
      <c r="K12" s="1"/>
      <c r="M12" s="4"/>
      <c r="N12" s="18"/>
      <c r="O12" s="4"/>
      <c r="P12" s="18"/>
      <c r="R12" s="5"/>
      <c r="S12" s="18"/>
      <c r="U12" s="5"/>
      <c r="V12" s="5"/>
      <c r="W12" s="1"/>
      <c r="X12" s="1"/>
      <c r="Y12" s="17"/>
      <c r="Z12" s="17"/>
    </row>
    <row r="13" spans="1:26" x14ac:dyDescent="0.25">
      <c r="B13" s="22"/>
      <c r="C13" s="1"/>
      <c r="D13" s="1"/>
      <c r="E13" s="1"/>
      <c r="F13" s="1"/>
      <c r="H13" s="1"/>
      <c r="I13" s="1"/>
      <c r="J13" s="1"/>
      <c r="K13" s="1"/>
      <c r="M13" s="4"/>
      <c r="N13" s="18"/>
      <c r="O13" s="4"/>
      <c r="P13" s="18"/>
      <c r="R13" s="5"/>
      <c r="S13" s="18"/>
      <c r="U13" s="5"/>
      <c r="V13" s="5"/>
      <c r="W13" s="1"/>
      <c r="X13" s="1"/>
      <c r="Y13" s="17"/>
      <c r="Z13" s="17"/>
    </row>
    <row r="14" spans="1:26" x14ac:dyDescent="0.25">
      <c r="B14" s="22"/>
      <c r="C14" s="1"/>
      <c r="E14" s="1"/>
      <c r="F14" s="1"/>
      <c r="H14" s="1"/>
      <c r="I14" s="1"/>
      <c r="J14" s="1"/>
      <c r="K14" s="1"/>
      <c r="M14" s="4"/>
      <c r="N14" s="5"/>
      <c r="O14" s="4"/>
      <c r="P14" s="5"/>
      <c r="R14" s="5"/>
      <c r="S14" s="5"/>
      <c r="W14" s="4"/>
    </row>
    <row r="15" spans="1:26" x14ac:dyDescent="0.25">
      <c r="B15" s="22"/>
      <c r="C15" s="4"/>
      <c r="E15" s="4"/>
      <c r="F15" s="4"/>
      <c r="G15" s="4"/>
      <c r="H15" s="1"/>
      <c r="I15" s="1"/>
      <c r="J15" s="4"/>
      <c r="K15" s="4"/>
      <c r="L15" s="4"/>
      <c r="M15" s="4"/>
      <c r="N15" s="4"/>
      <c r="O15" s="4"/>
      <c r="P15" s="4"/>
    </row>
    <row r="16" spans="1:26" x14ac:dyDescent="0.25">
      <c r="A16" s="21" t="s">
        <v>30</v>
      </c>
      <c r="B16" s="23">
        <f>SUM(B10:B15)</f>
        <v>2</v>
      </c>
      <c r="C16" s="4"/>
      <c r="E16" s="4"/>
      <c r="F16" s="4"/>
      <c r="G16" s="4"/>
      <c r="H16" s="1"/>
      <c r="I16" s="1"/>
      <c r="J16" s="4"/>
      <c r="K16" s="4"/>
      <c r="L16" s="4"/>
      <c r="M16" s="4"/>
      <c r="N16" s="4"/>
      <c r="O16" s="4"/>
      <c r="P16" s="4"/>
    </row>
    <row r="17" spans="1:23" x14ac:dyDescent="0.25">
      <c r="C17" s="4"/>
      <c r="D17" s="4"/>
      <c r="E17" s="4"/>
      <c r="F17" s="4"/>
      <c r="G17" s="4"/>
      <c r="H17" s="1"/>
      <c r="I17" s="1"/>
      <c r="J17" s="4"/>
      <c r="K17" s="4"/>
      <c r="L17" s="4"/>
      <c r="M17" s="4"/>
      <c r="N17" s="4"/>
      <c r="O17" s="4"/>
      <c r="P17" s="4"/>
    </row>
    <row r="18" spans="1:23" x14ac:dyDescent="0.25">
      <c r="A18" t="s">
        <v>7</v>
      </c>
      <c r="C18" s="1">
        <f>SUM(C10:C17)</f>
        <v>0</v>
      </c>
      <c r="D18" s="1">
        <f>SUM(D10:D17)</f>
        <v>55.010000000000005</v>
      </c>
      <c r="E18" s="1">
        <f>SUM(E10:E17)</f>
        <v>11417.26</v>
      </c>
      <c r="F18" s="1">
        <f>SUM(F10:F17)</f>
        <v>53585.39</v>
      </c>
      <c r="H18" s="1">
        <f>SUM(H10:H17)</f>
        <v>0</v>
      </c>
      <c r="I18" s="1">
        <f>SUM(I10:I17)</f>
        <v>0</v>
      </c>
      <c r="J18" s="1">
        <f>SUM(J10:J17)</f>
        <v>0</v>
      </c>
      <c r="K18" s="1">
        <f>SUM(K10:K17)</f>
        <v>0</v>
      </c>
      <c r="R18" s="5">
        <f>SUM(R10:R17)</f>
        <v>1.9981788078921929</v>
      </c>
      <c r="S18" s="5">
        <f>SUM(S10:S17)</f>
        <v>707.20938852839663</v>
      </c>
      <c r="W18" s="4"/>
    </row>
    <row r="19" spans="1:23" x14ac:dyDescent="0.25">
      <c r="A19" s="7" t="s">
        <v>8</v>
      </c>
      <c r="B19" s="20"/>
      <c r="C19" s="9">
        <f>C18/$B$16</f>
        <v>0</v>
      </c>
      <c r="D19" s="9">
        <f>D18/$B$16</f>
        <v>27.505000000000003</v>
      </c>
      <c r="E19" s="10">
        <f>E18/$B$16</f>
        <v>5708.63</v>
      </c>
      <c r="F19" s="10">
        <f>F18/$B$16</f>
        <v>26792.695</v>
      </c>
      <c r="R19" s="13">
        <f>R18/$B$16</f>
        <v>0.99908940394609647</v>
      </c>
      <c r="S19" s="13">
        <f>S18/$B$16</f>
        <v>353.60469426419832</v>
      </c>
      <c r="U19" s="8"/>
      <c r="V19" s="8"/>
      <c r="W19" s="8"/>
    </row>
    <row r="20" spans="1:23" x14ac:dyDescent="0.25">
      <c r="R20" s="11" t="s">
        <v>23</v>
      </c>
      <c r="S20" s="12" t="s">
        <v>24</v>
      </c>
    </row>
    <row r="21" spans="1:23" x14ac:dyDescent="0.25">
      <c r="C21" s="1"/>
    </row>
    <row r="23" spans="1:23" x14ac:dyDescent="0.25">
      <c r="A23" t="s">
        <v>26</v>
      </c>
      <c r="D23" s="15" t="s">
        <v>21</v>
      </c>
      <c r="E23" s="15"/>
      <c r="F23" s="15"/>
      <c r="M23" s="2" t="s">
        <v>27</v>
      </c>
      <c r="N23" s="2" t="s">
        <v>29</v>
      </c>
      <c r="O23" t="s">
        <v>22</v>
      </c>
      <c r="P23" s="6" t="s">
        <v>25</v>
      </c>
      <c r="R23" s="14" t="s">
        <v>5</v>
      </c>
      <c r="S23" s="14" t="s">
        <v>6</v>
      </c>
      <c r="U23" s="26" t="s">
        <v>33</v>
      </c>
      <c r="V23" s="26" t="s">
        <v>33</v>
      </c>
    </row>
    <row r="24" spans="1:23" x14ac:dyDescent="0.25">
      <c r="M24" s="2" t="s">
        <v>16</v>
      </c>
      <c r="N24" s="2" t="s">
        <v>28</v>
      </c>
      <c r="O24" s="2" t="s">
        <v>16</v>
      </c>
      <c r="P24" s="2" t="s">
        <v>28</v>
      </c>
    </row>
    <row r="26" spans="1:23" x14ac:dyDescent="0.25">
      <c r="A26">
        <v>21</v>
      </c>
      <c r="C26" s="1">
        <v>0</v>
      </c>
      <c r="D26" s="1">
        <v>23.34</v>
      </c>
      <c r="E26" s="1"/>
      <c r="F26" s="1"/>
      <c r="G26" s="1"/>
      <c r="H26" s="1">
        <f>C26-$C$19</f>
        <v>0</v>
      </c>
      <c r="I26" s="1">
        <f>D26-$D$19</f>
        <v>-4.1650000000000027</v>
      </c>
      <c r="J26" s="1"/>
      <c r="K26" s="1"/>
      <c r="M26" s="4">
        <f>SQRT(H26^2+I26^2)</f>
        <v>4.1650000000000027</v>
      </c>
      <c r="N26" s="5">
        <f>ATAN2(I26,H26)*(200/PI())</f>
        <v>200</v>
      </c>
      <c r="O26" s="5">
        <f>M26*$R$19</f>
        <v>4.1612073674354946</v>
      </c>
      <c r="P26" s="5">
        <f>N26+$S$19</f>
        <v>553.60469426419832</v>
      </c>
      <c r="R26" s="1">
        <f>$E$19+O26*SIN(P26/(200/PI()))</f>
        <v>5711.4011846001977</v>
      </c>
      <c r="S26" s="1">
        <f>$F$19+O26*COS(P26/(200/PI()))</f>
        <v>26789.590779861795</v>
      </c>
      <c r="U26" s="1">
        <f>O26*SIN(P26/(200/PI()))</f>
        <v>2.7711846001973472</v>
      </c>
      <c r="V26" s="1">
        <f>O26*COS(P26/(200/PI()))</f>
        <v>-3.1042201382035568</v>
      </c>
    </row>
    <row r="27" spans="1:23" x14ac:dyDescent="0.25">
      <c r="A27">
        <v>1</v>
      </c>
      <c r="C27" s="1">
        <v>-2.88</v>
      </c>
      <c r="D27" s="1">
        <v>25.42</v>
      </c>
      <c r="E27" s="1"/>
      <c r="F27" s="1"/>
      <c r="G27" s="1"/>
      <c r="H27" s="1">
        <f t="shared" ref="H27:H29" si="14">C27-$C$19</f>
        <v>-2.88</v>
      </c>
      <c r="I27" s="1">
        <f t="shared" ref="I27:I29" si="15">D27-$D$19</f>
        <v>-2.0850000000000009</v>
      </c>
      <c r="J27" s="1"/>
      <c r="K27" s="1"/>
      <c r="M27" s="4">
        <f t="shared" ref="M27:M29" si="16">SQRT(H27^2+I27^2)</f>
        <v>3.5555062930615104</v>
      </c>
      <c r="N27" s="5">
        <f t="shared" ref="N27:N29" si="17">ATAN2(I27,H27)*(200/PI())</f>
        <v>-139.89219119355525</v>
      </c>
      <c r="O27" s="5">
        <f t="shared" ref="O27:O29" si="18">M27*$R$19</f>
        <v>3.5522686630614193</v>
      </c>
      <c r="P27" s="5">
        <f t="shared" ref="P27:P29" si="19">N27+$S$19</f>
        <v>213.71250307064307</v>
      </c>
      <c r="R27" s="1">
        <f t="shared" ref="R27:R29" si="20">$E$19+O27*SIN(P27/(200/PI()))</f>
        <v>5707.8707601184597</v>
      </c>
      <c r="S27" s="1">
        <f t="shared" ref="S27:S29" si="21">$F$19+O27*COS(P27/(200/PI()))</f>
        <v>26789.224817374135</v>
      </c>
      <c r="U27" s="1">
        <f t="shared" ref="U27" si="22">O27*SIN(P27/(200/PI()))</f>
        <v>-0.75923988154016053</v>
      </c>
      <c r="V27" s="1">
        <f t="shared" ref="V27" si="23">O27*COS(P27/(200/PI()))</f>
        <v>-3.47018262586381</v>
      </c>
    </row>
    <row r="28" spans="1:23" x14ac:dyDescent="0.25">
      <c r="A28">
        <v>2</v>
      </c>
      <c r="C28" s="1">
        <v>0.96</v>
      </c>
      <c r="D28" s="1">
        <v>26.8</v>
      </c>
      <c r="E28" s="1"/>
      <c r="F28" s="1"/>
      <c r="G28" s="1"/>
      <c r="H28" s="1">
        <f t="shared" si="14"/>
        <v>0.96</v>
      </c>
      <c r="I28" s="1">
        <f t="shared" si="15"/>
        <v>-0.70500000000000185</v>
      </c>
      <c r="J28" s="1"/>
      <c r="K28" s="1"/>
      <c r="M28" s="4">
        <f t="shared" si="16"/>
        <v>1.1910604518663201</v>
      </c>
      <c r="N28" s="5">
        <f t="shared" si="17"/>
        <v>140.32514414275516</v>
      </c>
      <c r="O28" s="5">
        <f t="shared" si="18"/>
        <v>1.1899758769188902</v>
      </c>
      <c r="P28" s="5">
        <f t="shared" si="19"/>
        <v>493.92983840695348</v>
      </c>
      <c r="R28" s="1">
        <f t="shared" si="20"/>
        <v>5709.8145705824281</v>
      </c>
      <c r="S28" s="1">
        <f t="shared" si="21"/>
        <v>26792.808292201382</v>
      </c>
      <c r="U28" s="1">
        <f t="shared" ref="U28" si="24">O28*SIN(P28/(200/PI()))</f>
        <v>1.1845705824284625</v>
      </c>
      <c r="V28" s="1">
        <f t="shared" ref="V28" si="25">O28*COS(P28/(200/PI()))</f>
        <v>0.11329220138197944</v>
      </c>
    </row>
    <row r="29" spans="1:23" x14ac:dyDescent="0.25">
      <c r="A29">
        <v>100</v>
      </c>
      <c r="C29" s="1">
        <v>0</v>
      </c>
      <c r="D29" s="1">
        <v>42.7</v>
      </c>
      <c r="E29" s="1"/>
      <c r="F29" s="1"/>
      <c r="G29" s="1"/>
      <c r="H29" s="1">
        <f t="shared" si="14"/>
        <v>0</v>
      </c>
      <c r="I29" s="1">
        <f t="shared" si="15"/>
        <v>15.195</v>
      </c>
      <c r="J29" s="1"/>
      <c r="K29" s="1"/>
      <c r="M29" s="4">
        <f t="shared" si="16"/>
        <v>15.195</v>
      </c>
      <c r="N29" s="5">
        <f t="shared" si="17"/>
        <v>0</v>
      </c>
      <c r="O29" s="5">
        <f t="shared" si="18"/>
        <v>15.181163492960936</v>
      </c>
      <c r="P29" s="5">
        <f t="shared" si="19"/>
        <v>353.60469426419832</v>
      </c>
      <c r="R29" s="1">
        <f t="shared" si="20"/>
        <v>5698.52</v>
      </c>
      <c r="S29" s="1">
        <f t="shared" si="21"/>
        <v>26804.02</v>
      </c>
      <c r="U29" s="1">
        <f t="shared" ref="U29" si="26">O29*SIN(P29/(200/PI()))</f>
        <v>-10.109999999999678</v>
      </c>
      <c r="V29" s="1">
        <f t="shared" ref="V29" si="27">O29*COS(P29/(200/PI()))</f>
        <v>11.325000000000726</v>
      </c>
    </row>
    <row r="30" spans="1:23" x14ac:dyDescent="0.25">
      <c r="C30" s="1"/>
      <c r="D30" s="1"/>
      <c r="E30" s="1"/>
      <c r="F30" s="1"/>
      <c r="G30" s="1"/>
      <c r="H30" s="1"/>
      <c r="I30" s="1"/>
      <c r="J30" s="1"/>
      <c r="K30" s="1"/>
      <c r="N30" s="5"/>
    </row>
    <row r="31" spans="1:23" x14ac:dyDescent="0.25">
      <c r="C31" s="1"/>
      <c r="D31" s="1"/>
      <c r="E31" s="1"/>
      <c r="F31" s="1"/>
      <c r="G31" s="1"/>
      <c r="H31" s="1"/>
      <c r="I31" s="1"/>
      <c r="J31" s="1"/>
      <c r="K31" s="1"/>
      <c r="N31" s="5"/>
    </row>
    <row r="32" spans="1:23" x14ac:dyDescent="0.25">
      <c r="N32" s="5"/>
    </row>
    <row r="33" spans="8:14" x14ac:dyDescent="0.25">
      <c r="H33" s="1"/>
      <c r="I33" s="1"/>
      <c r="N3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Übungsaufgabe Seite 31</vt:lpstr>
      <vt:lpstr>Übungsaufgabe Seite 35</vt:lpstr>
      <vt:lpstr>Kleinpunktberechnung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Sparla</dc:creator>
  <cp:lastModifiedBy>Bauer, Manuela</cp:lastModifiedBy>
  <cp:lastPrinted>2018-04-16T14:28:52Z</cp:lastPrinted>
  <dcterms:created xsi:type="dcterms:W3CDTF">2017-03-28T10:52:27Z</dcterms:created>
  <dcterms:modified xsi:type="dcterms:W3CDTF">2019-07-05T06:14:18Z</dcterms:modified>
</cp:coreProperties>
</file>